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Google Drive\ΥΔΑΤΑ\ΠΛΗΡΟΦΟΡΙΕΣ\"/>
    </mc:Choice>
  </mc:AlternateContent>
  <xr:revisionPtr revIDLastSave="0" documentId="13_ncr:1_{1E3C7AA7-4B09-4BB5-BB03-0FE6F733C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" sheetId="4" r:id="rId1"/>
    <sheet name="MINMAX" sheetId="1" r:id="rId2"/>
    <sheet name="CATEGORIES" sheetId="2" r:id="rId3"/>
    <sheet name="IRRIGATION" sheetId="3" r:id="rId4"/>
    <sheet name="DATE" sheetId="5" r:id="rId5"/>
    <sheet name="ANTIFREEZ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4" l="1"/>
  <c r="D25" i="4"/>
  <c r="J8" i="4"/>
  <c r="Q2" i="4" l="1"/>
  <c r="M3" i="4"/>
  <c r="I3" i="4"/>
  <c r="C17" i="4" s="1"/>
  <c r="E19" i="4" l="1"/>
  <c r="C23" i="4"/>
  <c r="C19" i="4"/>
  <c r="E20" i="4"/>
  <c r="E23" i="4"/>
  <c r="C20" i="4"/>
  <c r="C16" i="4"/>
  <c r="E21" i="4"/>
  <c r="E16" i="4"/>
  <c r="C21" i="4"/>
  <c r="E17" i="4"/>
  <c r="E22" i="4"/>
  <c r="C22" i="4"/>
  <c r="E18" i="4"/>
  <c r="C18" i="4"/>
  <c r="J10" i="4"/>
  <c r="F20" i="4" l="1"/>
  <c r="D22" i="4"/>
  <c r="F22" i="4"/>
  <c r="F16" i="4"/>
  <c r="D16" i="4"/>
  <c r="D20" i="4"/>
  <c r="F17" i="4"/>
  <c r="F19" i="4"/>
  <c r="D19" i="4"/>
  <c r="D23" i="4"/>
  <c r="F23" i="4"/>
  <c r="D18" i="4"/>
  <c r="D21" i="4"/>
  <c r="F18" i="4"/>
  <c r="F21" i="4"/>
  <c r="D17" i="4"/>
  <c r="D28" i="4" l="1"/>
  <c r="C28" i="4"/>
  <c r="F28" i="4"/>
  <c r="E28" i="4"/>
</calcChain>
</file>

<file path=xl/sharedStrings.xml><?xml version="1.0" encoding="utf-8"?>
<sst xmlns="http://schemas.openxmlformats.org/spreadsheetml/2006/main" count="276" uniqueCount="77">
  <si>
    <t>ΚΑΤΗΓΟΡΙΑ/ΜΗΝΑΣ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</si>
  <si>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</si>
  <si>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</si>
  <si>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</si>
  <si>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</si>
  <si>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</si>
  <si>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</si>
  <si>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I</t>
  </si>
  <si>
    <t>II</t>
  </si>
  <si>
    <t>IV</t>
  </si>
  <si>
    <t>V</t>
  </si>
  <si>
    <t>VI</t>
  </si>
  <si>
    <t>VII</t>
  </si>
  <si>
    <t>VIII</t>
  </si>
  <si>
    <t>III</t>
  </si>
  <si>
    <t>ΕΣΠΕΡΙΟΕΙΔΗ</t>
  </si>
  <si>
    <t>ΑΜΠΕΛΙΑ</t>
  </si>
  <si>
    <t>ΣΑΝΟΣ</t>
  </si>
  <si>
    <t>ΟΠΩΡΟΦΟΡΑ</t>
  </si>
  <si>
    <t>ΑΚΡΟΔΡΥΑ</t>
  </si>
  <si>
    <t>ΟΣΠΡΙΑ</t>
  </si>
  <si>
    <t>ΒΑΜΒΑΚΙ</t>
  </si>
  <si>
    <t>ΦΡΑΟΥΛΕΣ</t>
  </si>
  <si>
    <t>ΑΝΘΗ</t>
  </si>
  <si>
    <t>ΚΑΠΝΑ ΔΥΤΙΚΟΥ ΤΥΠΟΥ</t>
  </si>
  <si>
    <t>ΜΠΟΣΤΑΝΙΚΑ</t>
  </si>
  <si>
    <t>ΠΑΤΑΤΕΣ</t>
  </si>
  <si>
    <t>ΖΑΧΑΡΟΤΕΥΤΛΑ</t>
  </si>
  <si>
    <t>ΗΛΙΑΝΘΟΣ</t>
  </si>
  <si>
    <t>ΑΡΑΧΙΔΑ</t>
  </si>
  <si>
    <t>ΣΙΤΗΡΑ</t>
  </si>
  <si>
    <t>ΚΑΛΑΜΠΟΚΙ</t>
  </si>
  <si>
    <t>ΣΟΡΓΟ</t>
  </si>
  <si>
    <t>ΓΡΑΣΙΔΑ</t>
  </si>
  <si>
    <t>ΛΕΥΚΕΣ</t>
  </si>
  <si>
    <t>ΤΡΙΦΥΛΛΙ</t>
  </si>
  <si>
    <t>ΤΕΧΝ.ΛΕΙΜΩΝΕΣ</t>
  </si>
  <si>
    <t>ΑΚΤΙΝΙΔΙΟ</t>
  </si>
  <si>
    <t>ΜΗΔΙΚΗ</t>
  </si>
  <si>
    <t>ΡΥΖΙ</t>
  </si>
  <si>
    <t>ΣΤΑΓΟΝΕΣ/ΜΙΚΡΟΕΚΤΟΞΕΥΤΕΣ</t>
  </si>
  <si>
    <t>ΤΕΧΝΗΤΗ ΒΡΟΧΗ</t>
  </si>
  <si>
    <t>ΕΠΙΦΑΝΕΙΑΚΕΣ ΜΕΘΟΔΟΥΣ</t>
  </si>
  <si>
    <t>ΜΙΚΡΑ ΔΙΚΤΥΑ</t>
  </si>
  <si>
    <t>ΠΟΣΟΣΤΟ ΑΠΩΛΕΙΑΣ</t>
  </si>
  <si>
    <t>ΚΛΕΙΣΤΟΣ ΑΓΩΓΟΣ</t>
  </si>
  <si>
    <t>ΑΝΟΙΚΤΟΣ ΑΓΩΓΟΣ</t>
  </si>
  <si>
    <t>ΜΕΓΑΛΑ ΔΙΚΤΥΑ</t>
  </si>
  <si>
    <t>ΥΠΟΛΟΓΙΣΜΟΣ ΕΛΑΧΙΣΤΩΝ ΚΑΙ ΜΕΓΙΣΤΩΝ ΠΟΣΟΤΗΤΩΝ ΑΡΔΕΥΣΗΣ</t>
  </si>
  <si>
    <t>ΑΒΟΚΑΝΤΟ</t>
  </si>
  <si>
    <t>ΚΑΛΛΙΕΡΓΕΙΑ</t>
  </si>
  <si>
    <t>ΤΥΠΟΣ ΑΡΔΕΥΣΗΣ</t>
  </si>
  <si>
    <t>ΠΕΡΙΟΔΟΣ ΑΡΔΕΥΣΗΣ</t>
  </si>
  <si>
    <t>ΑΠΌ</t>
  </si>
  <si>
    <t>ΕΩΣ</t>
  </si>
  <si>
    <t>ΤΥΠΟΣ ΑΓΩΓΟΥ</t>
  </si>
  <si>
    <t>ΜΙΚΡΗ ΕΚΤΑΣΗ</t>
  </si>
  <si>
    <t>ΣΥΝΟΛΟ</t>
  </si>
  <si>
    <t>ΜΕΓΙΣΤΟ (m3)</t>
  </si>
  <si>
    <t>ΕΛΑΧΙΣΤΟ (m3)</t>
  </si>
  <si>
    <t>ΕΚΤΑΣΗ (m2)</t>
  </si>
  <si>
    <t>ΜΑΡΤΙΟΣ</t>
  </si>
  <si>
    <t>ΟΚΤΩΒΡΙΟΣ</t>
  </si>
  <si>
    <t>ΣΥΝΤΕΛΕΣΤΗΣ ΘΕΡΜΟΚΗΠΙΟΥ</t>
  </si>
  <si>
    <t>ΑΝΤΙΠΑΓΕΤΙΚΗ</t>
  </si>
  <si>
    <t>ΕΛΙΕΣ</t>
  </si>
  <si>
    <t>ΚΑΠΝΟΣ</t>
  </si>
  <si>
    <t>ΛΟΙΠΕΣ ΑΡΟΤΡΑΙΕΣ</t>
  </si>
  <si>
    <t>ΚΗΠΕΥΤΙΚΑ ΥΠΑΙΘΡΟΥ</t>
  </si>
  <si>
    <t>ΣΠΑΡΑΓΓΙΑ</t>
  </si>
  <si>
    <t>ΒΙΟΜ. ΤΟΜΑΤΑ</t>
  </si>
  <si>
    <t>ΛΟΙΠΕΣ ΔΕΝΔΡΩΔΕΙΣ</t>
  </si>
  <si>
    <t>ΩΡΕΣ ΠΑΓΕΤΟΥ ΑΝΑ ΗΜΕΡΑ</t>
  </si>
  <si>
    <t>ΕΛΑΧΙΣΤΗ</t>
  </si>
  <si>
    <t>ΜΕΓΙΣΤΗ</t>
  </si>
  <si>
    <t>ΠΟΣΟΤΗΤΑ (ΚΜ/ΩΡΑ/ΣΤΡΕΜΜΑ)</t>
  </si>
  <si>
    <t>ΑΡΙΘΜΟΣ ΠΑΓΕΤΙΚΩΝ ΣΥΜΒΑΝΤΩΝ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</si>
</sst>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rgb="FF0070C0"/>
      <name val="Calibri"/>
      <family val="2"/>
      <charset val="161"/>
      <scheme val="minor"/>
    </font>
    <font>
      <sz val="11"/>
      <color theme="3" tint="0.79998168889431442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20"/>
      <color theme="3" tint="0.79998168889431442"/>
      <name val="Calibri"/>
      <family val="2"/>
      <charset val="161"/>
      <scheme val="minor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1" applyFont="1"/>
    <xf numFmtId="0" fontId="0" fillId="3" borderId="0" xfId="0" applyFill="1"/>
    <xf numFmtId="0" fontId="2" fillId="3" borderId="0" xfId="0" applyFont="1" applyFill="1"/>
    <xf numFmtId="9" fontId="0" fillId="0" borderId="0" xfId="1" applyFont="1" applyAlignment="1">
      <alignment horizontal="right"/>
    </xf>
    <xf numFmtId="0" fontId="0" fillId="2" borderId="0" xfId="0" applyFill="1"/>
    <xf numFmtId="1" fontId="0" fillId="3" borderId="0" xfId="0" applyNumberFormat="1" applyFill="1"/>
    <xf numFmtId="0" fontId="3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4" xfId="0" applyFont="1" applyFill="1" applyBorder="1"/>
    <xf numFmtId="0" fontId="6" fillId="4" borderId="6" xfId="0" applyFont="1" applyFill="1" applyBorder="1"/>
    <xf numFmtId="0" fontId="0" fillId="4" borderId="3" xfId="0" applyFill="1" applyBorder="1"/>
    <xf numFmtId="3" fontId="5" fillId="6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3" fontId="6" fillId="5" borderId="7" xfId="0" applyNumberFormat="1" applyFont="1" applyFill="1" applyBorder="1" applyAlignment="1">
      <alignment horizontal="center"/>
    </xf>
    <xf numFmtId="3" fontId="6" fillId="5" borderId="8" xfId="0" applyNumberFormat="1" applyFont="1" applyFill="1" applyBorder="1" applyAlignment="1">
      <alignment horizontal="center"/>
    </xf>
    <xf numFmtId="4" fontId="4" fillId="7" borderId="2" xfId="0" applyNumberFormat="1" applyFont="1" applyFill="1" applyBorder="1"/>
    <xf numFmtId="0" fontId="0" fillId="0" borderId="0" xfId="0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" xfId="0" applyFont="1" applyFill="1" applyBorder="1"/>
    <xf numFmtId="0" fontId="8" fillId="3" borderId="0" xfId="0" applyFont="1" applyFill="1" applyAlignment="1">
      <alignment wrapText="1"/>
    </xf>
    <xf numFmtId="4" fontId="9" fillId="7" borderId="2" xfId="0" applyNumberFormat="1" applyFont="1" applyFill="1" applyBorder="1" applyAlignment="1">
      <alignment horizontal="center"/>
    </xf>
    <xf numFmtId="0" fontId="0" fillId="4" borderId="0" xfId="0" applyFill="1"/>
    <xf numFmtId="0" fontId="10" fillId="3" borderId="0" xfId="0" applyFont="1" applyFill="1"/>
    <xf numFmtId="1" fontId="10" fillId="3" borderId="0" xfId="0" applyNumberFormat="1" applyFont="1" applyFill="1"/>
    <xf numFmtId="0" fontId="11" fillId="3" borderId="0" xfId="0" applyFont="1" applyFill="1"/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K$3" fmlaRange="IRRIGATION!$A$1:$A$3" noThreeD="1" sel="2" val="0"/>
</file>

<file path=xl/ctrlProps/ctrlProp2.xml><?xml version="1.0" encoding="utf-8"?>
<formControlPr xmlns="http://schemas.microsoft.com/office/spreadsheetml/2009/9/main" objectType="Drop" dropStyle="combo" dx="22" fmlaLink="$E$8" fmlaRange="IRRIGATION!$A$12:$A$13" noThreeD="1" sel="1" val="0"/>
</file>

<file path=xl/ctrlProps/ctrlProp3.xml><?xml version="1.0" encoding="utf-8"?>
<formControlPr xmlns="http://schemas.microsoft.com/office/spreadsheetml/2009/9/main" objectType="Drop" dropStyle="combo" dx="22" fmlaLink="$L$10" fmlaRange="DATE!$A$1:$A$30" noThreeD="1" sel="1" val="0"/>
</file>

<file path=xl/ctrlProps/ctrlProp4.xml><?xml version="1.0" encoding="utf-8"?>
<formControlPr xmlns="http://schemas.microsoft.com/office/spreadsheetml/2009/9/main" objectType="Drop" dropStyle="combo" dx="22" fmlaLink="$N$10" fmlaRange="DATE!$C$1:$C$8" noThreeD="1" sel="2" val="0"/>
</file>

<file path=xl/ctrlProps/ctrlProp5.xml><?xml version="1.0" encoding="utf-8"?>
<formControlPr xmlns="http://schemas.microsoft.com/office/spreadsheetml/2009/9/main" objectType="Drop" dropStyle="combo" dx="22" fmlaLink="$O$10" fmlaRange="DATE!$A$1:$A$30" noThreeD="1" sel="30" val="22"/>
</file>

<file path=xl/ctrlProps/ctrlProp6.xml><?xml version="1.0" encoding="utf-8"?>
<formControlPr xmlns="http://schemas.microsoft.com/office/spreadsheetml/2009/9/main" objectType="Drop" dropStyle="combo" dx="22" fmlaLink="$Q$10" fmlaRange="DATE!$C$1:$C$8" noThreeD="1" sel="7" val="0"/>
</file>

<file path=xl/ctrlProps/ctrlProp7.xml><?xml version="1.0" encoding="utf-8"?>
<formControlPr xmlns="http://schemas.microsoft.com/office/spreadsheetml/2009/9/main" objectType="Drop" dropStyle="combo" dx="22" fmlaLink="$E$3" fmlaRange="CATEGORIES!$K$1:$K$33" sel="3" val="0"/>
</file>

<file path=xl/ctrlProps/ctrlProp8.xml><?xml version="1.0" encoding="utf-8"?>
<formControlPr xmlns="http://schemas.microsoft.com/office/spreadsheetml/2009/9/main" objectType="CheckBox" fmlaLink="$K$10" lockText="1" noThreeD="1"/>
</file>

<file path=xl/ctrlProps/ctrlProp9.xml><?xml version="1.0" encoding="utf-8"?>
<formControlPr xmlns="http://schemas.microsoft.com/office/spreadsheetml/2009/9/main" objectType="CheckBox" fmlaLink="$F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28575</xdr:rowOff>
        </xdr:from>
        <xdr:to>
          <xdr:col>4</xdr:col>
          <xdr:colOff>190500</xdr:colOff>
          <xdr:row>11</xdr:row>
          <xdr:rowOff>238125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57150</xdr:rowOff>
        </xdr:from>
        <xdr:to>
          <xdr:col>3</xdr:col>
          <xdr:colOff>1609725</xdr:colOff>
          <xdr:row>9</xdr:row>
          <xdr:rowOff>95250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609600</xdr:colOff>
          <xdr:row>6</xdr:row>
          <xdr:rowOff>142875</xdr:rowOff>
        </xdr:from>
        <xdr:to>
          <xdr:col>6</xdr:col>
          <xdr:colOff>19050</xdr:colOff>
          <xdr:row>6</xdr:row>
          <xdr:rowOff>342900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6</xdr:row>
          <xdr:rowOff>142875</xdr:rowOff>
        </xdr:from>
        <xdr:to>
          <xdr:col>7</xdr:col>
          <xdr:colOff>180975</xdr:colOff>
          <xdr:row>6</xdr:row>
          <xdr:rowOff>342900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609600</xdr:colOff>
          <xdr:row>7</xdr:row>
          <xdr:rowOff>104775</xdr:rowOff>
        </xdr:from>
        <xdr:to>
          <xdr:col>6</xdr:col>
          <xdr:colOff>38100</xdr:colOff>
          <xdr:row>7</xdr:row>
          <xdr:rowOff>304800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7</xdr:row>
          <xdr:rowOff>114300</xdr:rowOff>
        </xdr:from>
        <xdr:to>
          <xdr:col>7</xdr:col>
          <xdr:colOff>180975</xdr:colOff>
          <xdr:row>7</xdr:row>
          <xdr:rowOff>314325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</xdr:row>
          <xdr:rowOff>0</xdr:rowOff>
        </xdr:from>
        <xdr:to>
          <xdr:col>3</xdr:col>
          <xdr:colOff>1638300</xdr:colOff>
          <xdr:row>6</xdr:row>
          <xdr:rowOff>200025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9</xdr:row>
          <xdr:rowOff>180975</xdr:rowOff>
        </xdr:from>
        <xdr:to>
          <xdr:col>6</xdr:col>
          <xdr:colOff>762000</xdr:colOff>
          <xdr:row>10</xdr:row>
          <xdr:rowOff>209550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ΘΕΡΜΟΚΗΠΙΑΚΗ ΚΑΛΛΙΕΡΓΕΙΑ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</xdr:row>
          <xdr:rowOff>133350</xdr:rowOff>
        </xdr:from>
        <xdr:to>
          <xdr:col>6</xdr:col>
          <xdr:colOff>762000</xdr:colOff>
          <xdr:row>9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ΑΝΤΙΠΑΓΕΤΙΚΗ ΠΡΟΣΤΑΣΙΑ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topLeftCell="B6" workbookViewId="0">
      <selection activeCell="F28" sqref="F28"/>
    </sheetView>
  </sheetViews>
  <sheetFormatPr defaultRowHeight="15" x14ac:dyDescent="0.25"/>
  <cols>
    <col min="1" max="1" width="9.140625" style="2"/>
    <col min="2" max="2" width="26.28515625" style="2" bestFit="1" customWidth="1"/>
    <col min="3" max="3" width="12.42578125" style="2" customWidth="1"/>
    <col min="4" max="4" width="24.85546875" style="2" bestFit="1" customWidth="1"/>
    <col min="5" max="5" width="13.5703125" style="2" customWidth="1"/>
    <col min="6" max="6" width="16.140625" style="2" customWidth="1"/>
    <col min="7" max="7" width="13.42578125" style="2" customWidth="1"/>
    <col min="8" max="8" width="17.140625" style="2" customWidth="1"/>
    <col min="9" max="9" width="9.140625" style="2" customWidth="1"/>
    <col min="10" max="12" width="9.140625" style="2"/>
    <col min="13" max="13" width="11" style="2" bestFit="1" customWidth="1"/>
    <col min="14" max="18" width="9.140625" style="2"/>
    <col min="19" max="19" width="10.28515625" style="2" bestFit="1" customWidth="1"/>
    <col min="20" max="16384" width="9.140625" style="2"/>
  </cols>
  <sheetData>
    <row r="1" spans="1:23" ht="28.5" x14ac:dyDescent="0.45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23" x14ac:dyDescent="0.25">
      <c r="C2" s="2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>
        <f>IF(Q10&gt;N10,1,IF(AND(Q10=N10,O10&gt;L10),1,-1))</f>
        <v>1</v>
      </c>
      <c r="R2" s="7"/>
      <c r="S2" s="28"/>
      <c r="T2" s="28"/>
      <c r="U2" s="28"/>
    </row>
    <row r="3" spans="1:23" x14ac:dyDescent="0.25">
      <c r="C3" s="28"/>
      <c r="D3" s="7"/>
      <c r="E3" s="7">
        <v>3</v>
      </c>
      <c r="F3" s="7"/>
      <c r="G3" s="7"/>
      <c r="H3" s="7"/>
      <c r="I3" s="7">
        <f>INDEX(CATEGORIES!K1:L33,E3,2)</f>
        <v>6</v>
      </c>
      <c r="J3" s="7"/>
      <c r="K3" s="7">
        <v>2</v>
      </c>
      <c r="L3" s="7"/>
      <c r="M3" s="7">
        <f>INDEX(IRRIGATION!A1:B3,CALC!K3,2)</f>
        <v>0.8075</v>
      </c>
      <c r="N3" s="7"/>
      <c r="O3" s="7"/>
      <c r="P3" s="7"/>
      <c r="Q3" s="7"/>
      <c r="R3" s="7"/>
      <c r="S3" s="28"/>
      <c r="T3" s="28"/>
      <c r="U3" s="28"/>
    </row>
    <row r="4" spans="1:23" x14ac:dyDescent="0.25">
      <c r="E4" s="7"/>
      <c r="F4" s="7" t="b">
        <v>1</v>
      </c>
      <c r="G4" s="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5">
      <c r="F5" s="7" t="b">
        <v>0</v>
      </c>
      <c r="H5" s="2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28"/>
      <c r="W5" s="28"/>
    </row>
    <row r="6" spans="1:23" ht="27" thickBot="1" x14ac:dyDescent="0.45">
      <c r="B6" s="10" t="s">
        <v>60</v>
      </c>
      <c r="D6" s="10" t="s">
        <v>50</v>
      </c>
      <c r="E6" s="10"/>
      <c r="F6" s="8" t="s">
        <v>52</v>
      </c>
      <c r="H6" s="28"/>
      <c r="I6" s="7"/>
      <c r="J6" s="7"/>
      <c r="K6" s="7"/>
      <c r="L6" s="7"/>
      <c r="M6" s="7"/>
      <c r="N6" s="7"/>
      <c r="O6" s="30"/>
      <c r="P6" s="30"/>
      <c r="Q6" s="7"/>
      <c r="R6" s="7"/>
      <c r="S6" s="7"/>
      <c r="T6" s="7"/>
      <c r="U6" s="7"/>
      <c r="V6" s="28"/>
      <c r="W6" s="28"/>
    </row>
    <row r="7" spans="1:23" ht="32.25" thickBot="1" x14ac:dyDescent="0.55000000000000004">
      <c r="B7" s="20">
        <v>29500</v>
      </c>
      <c r="F7" s="9" t="s">
        <v>53</v>
      </c>
      <c r="H7" s="2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28"/>
      <c r="W7" s="28"/>
    </row>
    <row r="8" spans="1:23" ht="26.25" x14ac:dyDescent="0.4">
      <c r="D8" s="8" t="s">
        <v>55</v>
      </c>
      <c r="E8" s="7">
        <v>1</v>
      </c>
      <c r="F8" s="9" t="s">
        <v>54</v>
      </c>
      <c r="H8" s="28"/>
      <c r="I8" s="7"/>
      <c r="J8" s="7">
        <f>IF(E8=1,IF(B7&lt;1000000,B7/1000000*0.05,0.05),IF(B7&lt;1000000,B7/1000000*0.1,0.1))</f>
        <v>1.475E-3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28"/>
      <c r="W8" s="28"/>
    </row>
    <row r="9" spans="1:23" x14ac:dyDescent="0.25">
      <c r="H9" s="2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8"/>
      <c r="W9" s="28"/>
    </row>
    <row r="10" spans="1:23" x14ac:dyDescent="0.25">
      <c r="H10" s="28"/>
      <c r="I10" s="7"/>
      <c r="J10" s="7">
        <f>M3*(1-J8)</f>
        <v>0.80630893749999999</v>
      </c>
      <c r="K10" s="7" t="b">
        <v>0</v>
      </c>
      <c r="L10" s="7">
        <v>1</v>
      </c>
      <c r="M10" s="7"/>
      <c r="N10" s="7">
        <v>2</v>
      </c>
      <c r="O10" s="7">
        <v>30</v>
      </c>
      <c r="P10" s="7"/>
      <c r="Q10" s="7">
        <v>7</v>
      </c>
      <c r="R10" s="7"/>
      <c r="S10" s="7"/>
      <c r="T10" s="7"/>
      <c r="U10" s="7"/>
      <c r="V10" s="28"/>
      <c r="W10" s="28"/>
    </row>
    <row r="11" spans="1:23" ht="27" thickBot="1" x14ac:dyDescent="0.45">
      <c r="B11" s="25" t="s">
        <v>63</v>
      </c>
      <c r="D11" s="8" t="s">
        <v>51</v>
      </c>
      <c r="H11" s="2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8"/>
      <c r="W11" s="28"/>
    </row>
    <row r="12" spans="1:23" ht="19.5" customHeight="1" thickBot="1" x14ac:dyDescent="0.4">
      <c r="B12" s="26">
        <v>1.4</v>
      </c>
      <c r="H12" s="2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8"/>
      <c r="W12" s="28"/>
    </row>
    <row r="13" spans="1:23" x14ac:dyDescent="0.25">
      <c r="G13" s="7">
        <v>1</v>
      </c>
      <c r="H13" s="2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8"/>
      <c r="W13" s="28"/>
    </row>
    <row r="14" spans="1:23" ht="15.75" thickBot="1" x14ac:dyDescent="0.3"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ht="26.25" x14ac:dyDescent="0.4">
      <c r="B15" s="14"/>
      <c r="C15" s="22" t="s">
        <v>59</v>
      </c>
      <c r="D15" s="23"/>
      <c r="E15" s="31" t="s">
        <v>58</v>
      </c>
      <c r="F15" s="32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26.25" x14ac:dyDescent="0.4">
      <c r="B16" s="12" t="s">
        <v>61</v>
      </c>
      <c r="C16" s="15">
        <f>IF($Q$2=1,INDEX(MINMAX!$T$1:$U$8,CALC!$I$3,1)* IF(OR($N$10&gt;1,$Q$10&lt;1),0,IF(AND($N$10=$Q$10,$N$10=1),($O$10-$L$10+1)/30,IF(AND($N$10&lt;1,$Q$10&gt;1),1,IF(AND($N$10=1,$Q$10&gt;1),(30-$L$10+1)/30,IF(AND($N$10&lt;1,$Q$10=1),$O$10/30,0))))),ERROR)*$B$7/1000*(INDEX(CATEGORIES!K1:O33,E3,4))</f>
        <v>0</v>
      </c>
      <c r="D16" s="16">
        <f t="shared" ref="D16:D23" si="0">C16/$J$10</f>
        <v>0</v>
      </c>
      <c r="E16" s="15">
        <f>IF($Q$2=1,INDEX(MINMAX!$T$1:$U$8,CALC!$I$3,2)* IF(OR($N$10&gt;1,$Q$10&lt;1),0,IF(AND($N$10=$Q$10,$N$10=1),($O$10-$L$10+1)/30,IF(AND($N$10&lt;1,$Q$10&gt;1),1,IF(AND($N$10=1,$Q$10&gt;1),(30-$L$10+1)/30,IF(AND($N$10&lt;1,$Q$10=1),$O$10/30,0))))),ERROR)*$B$7/1000*(INDEX(CATEGORIES!K1:O33,E3,4))</f>
        <v>0</v>
      </c>
      <c r="F16" s="17">
        <f t="shared" ref="F16:F23" si="1">E16/$J$10</f>
        <v>0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2:23" ht="26.25" x14ac:dyDescent="0.4">
      <c r="B17" s="12" t="s">
        <v>1</v>
      </c>
      <c r="C17" s="15">
        <f>IF($Q$2=1,INDEX(MINMAX!$T$9:$U$16,CALC!$I$3,1)* IF(OR($N$10&gt;2,$Q$10&lt;2),0,IF(AND($N$10=$Q$10,$N$10=2),($O$10-$L$10+1)/30,IF(AND($N$10&lt;2,$Q$10&gt;2),1,IF(AND($N$10=2,$Q$10&gt;2),(30-$L$10+1)/30,IF(AND($N$10&lt;2,$Q$10=2),$O$10/30,0))))),ERROR)*$B$7/1000*(INDEX(CATEGORIES!K1:O33,E3,4))</f>
        <v>1635.48</v>
      </c>
      <c r="D17" s="16">
        <f t="shared" si="0"/>
        <v>2028.3540513278758</v>
      </c>
      <c r="E17" s="15">
        <f>IF($Q$2=1,INDEX(MINMAX!$T$9:$U$16,CALC!$I$3,2)* IF(OR($N$10&gt;2,$Q$10&lt;2),0,IF(AND($N$10=$Q$10,$N$10=2),($O$10-$L$10+1)/30,IF(AND($N$10&lt;2,$Q$10&gt;2),1,IF(AND($N$10=2,$Q$10&gt;2),(30-$L$10+1)/30,IF(AND($N$10&lt;2,$Q$10=2),$O$10/30,0))))),ERROR)*$B$7/1000*(INDEX(CATEGORIES!K1:O33,E3,4))</f>
        <v>2180.64</v>
      </c>
      <c r="F17" s="17">
        <f t="shared" si="1"/>
        <v>2704.4720684371678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2:23" ht="26.25" x14ac:dyDescent="0.4">
      <c r="B18" s="12" t="s">
        <v>2</v>
      </c>
      <c r="C18" s="15">
        <f>IF($Q$2=1,INDEX(MINMAX!$T$17:$U$24,CALC!$I$3,1)* IF(OR($N$10&gt;3,$Q$10&lt;3),0,IF(AND($N$10=$Q$10,$N$10=3),($O$10-$L$10+1)/30,IF(AND($N$10&lt;3,$Q$10&gt;3),1,IF(AND($N$10=3,$Q$10&gt;3),(30-$L$10+1)/30,IF(AND($N$10&lt;3,$Q$10=3),$O$10/30,0))))),ERROR)*$B$7/1000*(INDEX(CATEGORIES!K1:O33,E3,4))</f>
        <v>3134.67</v>
      </c>
      <c r="D18" s="16">
        <f t="shared" si="0"/>
        <v>3887.6785983784289</v>
      </c>
      <c r="E18" s="15">
        <f>IF($Q$2=1,INDEX(MINMAX!$T$17:$U$24,CALC!$I$3,2)* IF(OR($N$10&gt;3,$Q$10&lt;3),0,IF(AND($N$10=$Q$10,$N$10=3),($O$10-$L$10+1)/30,IF(AND($N$10&lt;3,$Q$10&gt;3),1,IF(AND($N$10=3,$Q$10&gt;3),(30-$L$10+1)/30,IF(AND($N$10&lt;3,$Q$10=3),$O$10/30,0))))),ERROR)*$B$7/1000*(INDEX(CATEGORIES!K1:O33,E3,4))</f>
        <v>3952.4100000000003</v>
      </c>
      <c r="F18" s="17">
        <f t="shared" si="1"/>
        <v>4901.8556240423668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ht="26.25" x14ac:dyDescent="0.4">
      <c r="B19" s="12" t="s">
        <v>3</v>
      </c>
      <c r="C19" s="15">
        <f>IF($Q$2=1,INDEX(MINMAX!$T$25:$U$32,CALC!$I$3,1)* IF(OR($N$10&gt;4,$Q$10&lt;4),0,IF(AND($N$10=$Q$10,$N$10=4),($O$10-$L$10+1)/30,IF(AND($N$10&lt;4,$Q$10&gt;4),1,IF(AND($N$10=4,$Q$10&gt;4),(30-$L$10+1)/30,IF(AND($N$10&lt;4,$Q$10=4),$O$10/30,0))))),ERROR)*$B$7/1000*(INDEX(CATEGORIES!K1:O33,E3,4))</f>
        <v>4361.28</v>
      </c>
      <c r="D19" s="16">
        <f t="shared" si="0"/>
        <v>5408.9441368743355</v>
      </c>
      <c r="E19" s="15">
        <f>IF($Q$2=1,INDEX(MINMAX!$T$25:$U$32,CALC!$I$3,2)* IF(OR($N$10&gt;4,$Q$10&lt;4),0,IF(AND($N$10=$Q$10,$N$10=4),($O$10-$L$10+1)/30,IF(AND($N$10&lt;4,$Q$10&gt;4),1,IF(AND($N$10=4,$Q$10&gt;4),(30-$L$10+1)/30,IF(AND($N$10&lt;4,$Q$10=4),$O$10/30,0))))),ERROR)*$B$7/1000*(INDEX(CATEGORIES!K1:O33,E3,4))</f>
        <v>5315.31</v>
      </c>
      <c r="F19" s="17">
        <f t="shared" si="1"/>
        <v>6592.1506668155971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2:23" ht="26.25" x14ac:dyDescent="0.4">
      <c r="B20" s="12" t="s">
        <v>4</v>
      </c>
      <c r="C20" s="15">
        <f>IF($Q$2=1,INDEX(MINMAX!$T$33:$U$40,CALC!$I$3,1)* IF(OR($N$10&gt;5,$Q$10&lt;5),0,IF(AND($N$10=$Q$10,$N$10=5),($O$10-$L$10+1)/30,IF(AND($N$10&lt;5,$Q$10&gt;5),1,IF(AND($N$10=5,$Q$10&gt;5),(30-$L$10+1)/30,IF(AND($N$10&lt;5,$Q$10=5),$O$10/30,0))))),ERROR)*$B$7/1000*(INDEX(CATEGORIES!K1:O33,E3,4))</f>
        <v>5042.7300000000005</v>
      </c>
      <c r="D20" s="16">
        <f t="shared" si="0"/>
        <v>6254.0916582609507</v>
      </c>
      <c r="E20" s="15">
        <f>IF($Q$2=1,INDEX(MINMAX!$T$33:$U$40,CALC!$I$3,2)* IF(OR($N$10&gt;5,$Q$10&lt;5),0,IF(AND($N$10=$Q$10,$N$10=5),($O$10-$L$10+1)/30,IF(AND($N$10&lt;5,$Q$10&gt;5),1,IF(AND($N$10=5,$Q$10&gt;5),(30-$L$10+1)/30,IF(AND($N$10&lt;5,$Q$10=5),$O$10/30,0))))),ERROR)*$B$7/1000*(INDEX(CATEGORIES!K1:O33,E3,4))</f>
        <v>5996.76</v>
      </c>
      <c r="F20" s="17">
        <f>E20/$J$10</f>
        <v>7437.2981882022113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2:23" ht="26.25" x14ac:dyDescent="0.4">
      <c r="B21" s="12" t="s">
        <v>5</v>
      </c>
      <c r="C21" s="15">
        <f>IF($Q$2=1,INDEX(MINMAX!$T$41:$U$48,CALC!$I$3,1)* IF(OR($N$10&gt;6,$Q$10&lt;6),0,IF(AND($N$10=$Q$10,$N$10=6),($O$10-$L$10+1)/30,IF(AND($N$10&lt;6,$Q$10&gt;6),1,IF(AND($N$10=6,$Q$10&gt;6),(30-$L$10+1)/30,IF(AND($N$10&lt;6,$Q$10=6),$O$10/30,0))))),ERROR)*$B$7/1000*(INDEX(CATEGORIES!K1:O33,E3,4))</f>
        <v>4770.1500000000005</v>
      </c>
      <c r="D21" s="16">
        <f t="shared" si="0"/>
        <v>5916.0326497063052</v>
      </c>
      <c r="E21" s="15">
        <f>IF($Q$2=1,INDEX(MINMAX!$T$41:$U$48,CALC!$I$3,2)* IF(OR($N$10&gt;6,$Q$10&lt;6),0,IF(AND($N$10=$Q$10,$N$10=6),($O$10-$L$10+1)/30,IF(AND($N$10&lt;6,$Q$10&gt;6),1,IF(AND($N$10=6,$Q$10&gt;6),(30-$L$10+1)/30,IF(AND($N$10&lt;6,$Q$10=6),$O$10/30,0))))),ERROR)*$B$7/1000*(INDEX(CATEGORIES!K1:O33,E3,4))</f>
        <v>5724.18</v>
      </c>
      <c r="F21" s="17">
        <f t="shared" si="1"/>
        <v>7099.2391796475658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2:23" ht="27" thickBot="1" x14ac:dyDescent="0.45">
      <c r="B22" s="12" t="s">
        <v>6</v>
      </c>
      <c r="C22" s="15">
        <f>IF($Q$2=1,INDEX(MINMAX!$T$49:$U$56,CALC!$I$3,1)* IF(OR($N$10&gt;7,$Q$10&lt;7),0,IF(AND($N$10=$Q$10,$N$10=7),($O$10-$L$10+1)/30,IF(AND($N$10&lt;7,$Q$10&gt;7),1,IF(AND($N$10=7,$Q$10&gt;7),(30-$L$10+1)/30,IF(AND($N$10&lt;7,$Q$10=7),$O$10/30,0))))),ERROR)*$B$7/1000*(INDEX(CATEGORIES!K1:O33,E3,4))</f>
        <v>2589.5100000000002</v>
      </c>
      <c r="D22" s="18">
        <f t="shared" si="0"/>
        <v>3211.5605812691369</v>
      </c>
      <c r="E22" s="15">
        <f>IF($Q$2=1,INDEX(MINMAX!$T$49:$U$56,CALC!$I$3,2)* IF(OR($N$10&gt;7,$Q$10&lt;7),0,IF(AND($N$10=$Q$10,$N$10=7),($O$10-$L$10+1)/30,IF(AND($N$10&lt;7,$Q$10&gt;7),1,IF(AND($N$10=7,$Q$10&gt;7),(30-$L$10+1)/30,IF(AND($N$10&lt;7,$Q$10=7),$O$10/30,0))))),ERROR)*$B$7/1000*(INDEX(CATEGORIES!K1:O33,E3,4))</f>
        <v>3407.25</v>
      </c>
      <c r="F22" s="19">
        <f t="shared" si="1"/>
        <v>4225.7376069330749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2:23" ht="27" thickBot="1" x14ac:dyDescent="0.45">
      <c r="B23" s="12" t="s">
        <v>62</v>
      </c>
      <c r="C23" s="15">
        <f>IF($Q$2=1,INDEX(MINMAX!$T$57:$U$65,CALC!$I$3,1)* IF(OR($N$10&gt;8,$Q$10&lt;8),0,IF(AND($N$10=$Q$10,$N$10=8),($O$10-$L$10+1)/30,IF(AND($N$10&lt;8,$Q$10&gt;8),1,IF(AND($N$10=8,$Q$10&gt;8),(30-$L$10+1)/30,IF(AND($N$10&lt;8,$Q$10=8),$O$10/30,0))))),ERROR)*$B$7/1000*(INDEX(CATEGORIES!K1:O33,E3,4))</f>
        <v>0</v>
      </c>
      <c r="D23" s="18">
        <f t="shared" si="0"/>
        <v>0</v>
      </c>
      <c r="E23" s="15">
        <f>IF($Q$2=1,INDEX(MINMAX!$T$57:$U$65,CALC!$I$3,2)* IF(OR($N$10&gt;8,$Q$10&lt;8),0,IF(AND($N$10=$Q$10,$N$10=8),($O$10-$L$10+1)/30,IF(AND($N$10&lt;8,$Q$10&gt;8),1,IF(AND($N$10=8,$Q$10&gt;8),(30-$L$10+1)/30,IF(AND($N$10&lt;8,$Q$10=8),$O$10/30,0))))),ERROR)*$B$7/1000*(INDEX(CATEGORIES!K1:O33,E3,4))</f>
        <v>0</v>
      </c>
      <c r="F23" s="19">
        <f t="shared" si="1"/>
        <v>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2:23" x14ac:dyDescent="0.25"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2:23" ht="27" thickBot="1" x14ac:dyDescent="0.45">
      <c r="B25" s="24" t="s">
        <v>64</v>
      </c>
      <c r="C25" s="15"/>
      <c r="D25" s="18">
        <f>IF($F$5=TRUE,$B$7/1000*ANTIFREEZE!$B$2*ANTIFREEZE!$B$3*ANTIFREEZE!$B$4,0)</f>
        <v>0</v>
      </c>
      <c r="E25" s="15"/>
      <c r="F25" s="18">
        <f>IF($F$5=TRUE,$B$7/1000*ANTIFREEZE!$C$2*ANTIFREEZE!$C$3*ANTIFREEZE!$C$4,0)</f>
        <v>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2:23" x14ac:dyDescent="0.25">
      <c r="H26" s="28"/>
      <c r="I26" s="28"/>
      <c r="J26" s="29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2:23" x14ac:dyDescent="0.25">
      <c r="C27" s="11"/>
      <c r="D27" s="11"/>
      <c r="E27" s="11"/>
      <c r="F27" s="1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2:23" ht="27" thickBot="1" x14ac:dyDescent="0.45">
      <c r="B28" s="13" t="s">
        <v>57</v>
      </c>
      <c r="C28" s="15">
        <f>IF($K$10=FALSE,SUM(C16:C25),SUM(C17:C22)*$B$12)</f>
        <v>21533.82</v>
      </c>
      <c r="D28" s="16">
        <f>FLOOR(IF($K$10=FALSE,SUM(D16:D25),SUM(D17:D22)*$B$12)+5,5)</f>
        <v>26710</v>
      </c>
      <c r="E28" s="15">
        <f>IF($K$10=FALSE,SUM(E16:E25),SUM(E17:E22)*$B$12)</f>
        <v>26576.550000000003</v>
      </c>
      <c r="F28" s="16">
        <f>FLOOR(IF($K$10=FALSE,SUM(F16:F25),SUM(F17:F22)*$B$12)+5,5)</f>
        <v>32965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2:23" x14ac:dyDescent="0.25">
      <c r="E29" s="6"/>
      <c r="F29" s="6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2:23" x14ac:dyDescent="0.25"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2:23" x14ac:dyDescent="0.25"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</sheetData>
  <mergeCells count="1">
    <mergeCell ref="E15:F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4">
              <controlPr defaultSize="0" autoLine="0" autoPict="0">
                <anchor moveWithCells="1">
                  <from>
                    <xdr:col>3</xdr:col>
                    <xdr:colOff>57150</xdr:colOff>
                    <xdr:row>11</xdr:row>
                    <xdr:rowOff>28575</xdr:rowOff>
                  </from>
                  <to>
                    <xdr:col>4</xdr:col>
                    <xdr:colOff>190500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Drop Down 5">
              <controlPr defaultSize="0" autoLine="0" autoPict="0">
                <anchor moveWithCells="1">
                  <from>
                    <xdr:col>3</xdr:col>
                    <xdr:colOff>57150</xdr:colOff>
                    <xdr:row>8</xdr:row>
                    <xdr:rowOff>57150</xdr:rowOff>
                  </from>
                  <to>
                    <xdr:col>3</xdr:col>
                    <xdr:colOff>1609725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Drop Down 7">
              <controlPr defaultSize="0" autoLine="0" autoPict="0">
                <anchor moveWithCells="1" sizeWithCells="1">
                  <from>
                    <xdr:col>5</xdr:col>
                    <xdr:colOff>609600</xdr:colOff>
                    <xdr:row>6</xdr:row>
                    <xdr:rowOff>142875</xdr:rowOff>
                  </from>
                  <to>
                    <xdr:col>6</xdr:col>
                    <xdr:colOff>19050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Drop Down 8">
              <controlPr defaultSize="0" autoLine="0" autoPict="0">
                <anchor moveWithCells="1" sizeWithCells="1">
                  <from>
                    <xdr:col>6</xdr:col>
                    <xdr:colOff>28575</xdr:colOff>
                    <xdr:row>6</xdr:row>
                    <xdr:rowOff>142875</xdr:rowOff>
                  </from>
                  <to>
                    <xdr:col>7</xdr:col>
                    <xdr:colOff>180975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Drop Down 9">
              <controlPr defaultSize="0" autoLine="0" autoPict="0">
                <anchor moveWithCells="1" sizeWithCells="1">
                  <from>
                    <xdr:col>5</xdr:col>
                    <xdr:colOff>609600</xdr:colOff>
                    <xdr:row>7</xdr:row>
                    <xdr:rowOff>104775</xdr:rowOff>
                  </from>
                  <to>
                    <xdr:col>6</xdr:col>
                    <xdr:colOff>38100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Drop Down 10">
              <controlPr defaultSize="0" autoLine="0" autoPict="0">
                <anchor moveWithCells="1" sizeWithCells="1">
                  <from>
                    <xdr:col>6</xdr:col>
                    <xdr:colOff>28575</xdr:colOff>
                    <xdr:row>7</xdr:row>
                    <xdr:rowOff>114300</xdr:rowOff>
                  </from>
                  <to>
                    <xdr:col>7</xdr:col>
                    <xdr:colOff>180975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Drop Down 13">
              <controlPr defaultSize="0" autoLine="0" autoPict="0">
                <anchor moveWithCells="1">
                  <from>
                    <xdr:col>3</xdr:col>
                    <xdr:colOff>47625</xdr:colOff>
                    <xdr:row>6</xdr:row>
                    <xdr:rowOff>0</xdr:rowOff>
                  </from>
                  <to>
                    <xdr:col>3</xdr:col>
                    <xdr:colOff>1638300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5</xdr:col>
                    <xdr:colOff>133350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5</xdr:col>
                    <xdr:colOff>133350</xdr:colOff>
                    <xdr:row>8</xdr:row>
                    <xdr:rowOff>133350</xdr:rowOff>
                  </from>
                  <to>
                    <xdr:col>6</xdr:col>
                    <xdr:colOff>762000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5"/>
  <sheetViews>
    <sheetView topLeftCell="A4" workbookViewId="0">
      <selection activeCell="T24" sqref="T24"/>
    </sheetView>
  </sheetViews>
  <sheetFormatPr defaultRowHeight="15" x14ac:dyDescent="0.25"/>
  <cols>
    <col min="1" max="1" width="18.85546875" bestFit="1" customWidth="1"/>
    <col min="2" max="17" width="4" bestFit="1" customWidth="1"/>
  </cols>
  <sheetData>
    <row r="1" spans="1:27" x14ac:dyDescent="0.25">
      <c r="A1" t="s">
        <v>0</v>
      </c>
      <c r="B1" s="33" t="s">
        <v>7</v>
      </c>
      <c r="C1" s="33"/>
      <c r="D1" s="33" t="s">
        <v>8</v>
      </c>
      <c r="E1" s="33"/>
      <c r="F1" s="33" t="s">
        <v>14</v>
      </c>
      <c r="G1" s="33"/>
      <c r="H1" s="33" t="s">
        <v>9</v>
      </c>
      <c r="I1" s="33"/>
      <c r="J1" s="33" t="s">
        <v>10</v>
      </c>
      <c r="K1" s="33"/>
      <c r="L1" s="33" t="s">
        <v>11</v>
      </c>
      <c r="M1" s="33"/>
      <c r="N1" s="33" t="s">
        <v>12</v>
      </c>
      <c r="O1" s="33"/>
      <c r="P1" s="33" t="s">
        <v>13</v>
      </c>
      <c r="Q1" s="33"/>
      <c r="S1" t="s">
        <v>61</v>
      </c>
      <c r="T1" s="21">
        <v>4</v>
      </c>
      <c r="U1" s="21">
        <v>8</v>
      </c>
      <c r="Y1" t="s">
        <v>61</v>
      </c>
      <c r="Z1" s="21">
        <v>4</v>
      </c>
      <c r="AA1" s="21">
        <v>8</v>
      </c>
    </row>
    <row r="2" spans="1:27" x14ac:dyDescent="0.25">
      <c r="A2" t="s">
        <v>61</v>
      </c>
      <c r="B2" s="21">
        <v>4</v>
      </c>
      <c r="C2" s="21">
        <v>8</v>
      </c>
      <c r="D2" s="21">
        <v>4</v>
      </c>
      <c r="E2" s="21">
        <v>12</v>
      </c>
      <c r="F2" s="21">
        <v>8</v>
      </c>
      <c r="G2" s="21">
        <v>16</v>
      </c>
      <c r="H2" s="21">
        <v>8</v>
      </c>
      <c r="I2" s="21">
        <v>16</v>
      </c>
      <c r="J2" s="21">
        <v>4</v>
      </c>
      <c r="K2" s="21">
        <v>12</v>
      </c>
      <c r="L2" s="21">
        <v>4</v>
      </c>
      <c r="M2" s="21">
        <v>12</v>
      </c>
      <c r="N2" s="21">
        <v>4</v>
      </c>
      <c r="O2" s="21">
        <v>16</v>
      </c>
      <c r="P2" s="21">
        <v>8</v>
      </c>
      <c r="Q2" s="21">
        <v>20</v>
      </c>
      <c r="S2" t="s">
        <v>61</v>
      </c>
      <c r="T2" s="21">
        <v>4</v>
      </c>
      <c r="U2" s="21">
        <v>12</v>
      </c>
      <c r="Y2" t="s">
        <v>61</v>
      </c>
      <c r="Z2" s="21">
        <v>4</v>
      </c>
      <c r="AA2" s="21">
        <v>12</v>
      </c>
    </row>
    <row r="3" spans="1:27" x14ac:dyDescent="0.25">
      <c r="A3" t="s">
        <v>1</v>
      </c>
      <c r="B3">
        <v>33</v>
      </c>
      <c r="C3">
        <v>44</v>
      </c>
      <c r="D3">
        <v>36</v>
      </c>
      <c r="E3">
        <v>48</v>
      </c>
      <c r="F3">
        <v>39</v>
      </c>
      <c r="G3">
        <v>52</v>
      </c>
      <c r="H3">
        <v>42</v>
      </c>
      <c r="I3">
        <v>56</v>
      </c>
      <c r="J3">
        <v>45</v>
      </c>
      <c r="K3">
        <v>60</v>
      </c>
      <c r="L3">
        <v>48</v>
      </c>
      <c r="M3">
        <v>64</v>
      </c>
      <c r="N3">
        <v>51</v>
      </c>
      <c r="O3">
        <v>68</v>
      </c>
      <c r="P3">
        <v>72</v>
      </c>
      <c r="Q3">
        <v>96</v>
      </c>
      <c r="S3" t="s">
        <v>61</v>
      </c>
      <c r="T3" s="21">
        <v>8</v>
      </c>
      <c r="U3" s="21">
        <v>16</v>
      </c>
      <c r="Y3" t="s">
        <v>61</v>
      </c>
      <c r="Z3" s="21">
        <v>8</v>
      </c>
      <c r="AA3" s="21">
        <v>16</v>
      </c>
    </row>
    <row r="4" spans="1:27" x14ac:dyDescent="0.25">
      <c r="A4" t="s">
        <v>2</v>
      </c>
      <c r="B4">
        <v>63</v>
      </c>
      <c r="C4">
        <v>80</v>
      </c>
      <c r="D4">
        <v>69</v>
      </c>
      <c r="E4">
        <v>87</v>
      </c>
      <c r="F4">
        <v>75</v>
      </c>
      <c r="G4">
        <v>94</v>
      </c>
      <c r="H4">
        <v>80</v>
      </c>
      <c r="I4">
        <v>101</v>
      </c>
      <c r="J4">
        <v>86</v>
      </c>
      <c r="K4">
        <v>109</v>
      </c>
      <c r="L4">
        <v>92</v>
      </c>
      <c r="M4">
        <v>116</v>
      </c>
      <c r="N4">
        <v>98</v>
      </c>
      <c r="O4">
        <v>123</v>
      </c>
      <c r="P4">
        <v>138</v>
      </c>
      <c r="Q4">
        <v>174</v>
      </c>
      <c r="S4" t="s">
        <v>61</v>
      </c>
      <c r="T4" s="21">
        <v>8</v>
      </c>
      <c r="U4" s="21">
        <v>16</v>
      </c>
      <c r="Y4" t="s">
        <v>61</v>
      </c>
      <c r="Z4" s="21">
        <v>8</v>
      </c>
      <c r="AA4" s="21">
        <v>16</v>
      </c>
    </row>
    <row r="5" spans="1:27" x14ac:dyDescent="0.25">
      <c r="A5" t="s">
        <v>3</v>
      </c>
      <c r="B5">
        <v>88</v>
      </c>
      <c r="C5">
        <v>107</v>
      </c>
      <c r="D5">
        <v>96</v>
      </c>
      <c r="E5">
        <v>117</v>
      </c>
      <c r="F5">
        <v>104</v>
      </c>
      <c r="G5">
        <v>127</v>
      </c>
      <c r="H5">
        <v>112</v>
      </c>
      <c r="I5">
        <v>136</v>
      </c>
      <c r="J5">
        <v>120</v>
      </c>
      <c r="K5">
        <v>146</v>
      </c>
      <c r="L5">
        <v>128</v>
      </c>
      <c r="M5">
        <v>156</v>
      </c>
      <c r="N5">
        <v>136</v>
      </c>
      <c r="O5">
        <v>166</v>
      </c>
      <c r="P5">
        <v>192</v>
      </c>
      <c r="Q5">
        <v>234</v>
      </c>
      <c r="S5" t="s">
        <v>61</v>
      </c>
      <c r="T5" s="21">
        <v>4</v>
      </c>
      <c r="U5" s="21">
        <v>12</v>
      </c>
      <c r="Y5" t="s">
        <v>61</v>
      </c>
      <c r="Z5" s="21">
        <v>4</v>
      </c>
      <c r="AA5" s="21">
        <v>12</v>
      </c>
    </row>
    <row r="6" spans="1:27" x14ac:dyDescent="0.25">
      <c r="A6" t="s">
        <v>4</v>
      </c>
      <c r="B6">
        <v>102</v>
      </c>
      <c r="C6">
        <v>121</v>
      </c>
      <c r="D6">
        <v>111</v>
      </c>
      <c r="E6">
        <v>132</v>
      </c>
      <c r="F6">
        <v>120</v>
      </c>
      <c r="G6">
        <v>143</v>
      </c>
      <c r="H6">
        <v>129</v>
      </c>
      <c r="I6">
        <v>154</v>
      </c>
      <c r="J6">
        <v>139</v>
      </c>
      <c r="K6">
        <v>165</v>
      </c>
      <c r="L6">
        <v>148</v>
      </c>
      <c r="M6">
        <v>176</v>
      </c>
      <c r="N6">
        <v>157</v>
      </c>
      <c r="O6">
        <v>187</v>
      </c>
      <c r="P6">
        <v>222</v>
      </c>
      <c r="Q6">
        <v>264</v>
      </c>
      <c r="S6" t="s">
        <v>61</v>
      </c>
      <c r="T6" s="21">
        <v>4</v>
      </c>
      <c r="U6" s="21">
        <v>12</v>
      </c>
      <c r="Y6" t="s">
        <v>61</v>
      </c>
      <c r="Z6" s="21">
        <v>4</v>
      </c>
      <c r="AA6" s="21">
        <v>12</v>
      </c>
    </row>
    <row r="7" spans="1:27" x14ac:dyDescent="0.25">
      <c r="A7" t="s">
        <v>5</v>
      </c>
      <c r="B7">
        <v>96</v>
      </c>
      <c r="C7">
        <v>115</v>
      </c>
      <c r="D7">
        <v>105</v>
      </c>
      <c r="E7">
        <v>126</v>
      </c>
      <c r="F7">
        <v>114</v>
      </c>
      <c r="G7">
        <v>136</v>
      </c>
      <c r="H7">
        <v>122</v>
      </c>
      <c r="I7">
        <v>147</v>
      </c>
      <c r="J7">
        <v>131</v>
      </c>
      <c r="K7">
        <v>157</v>
      </c>
      <c r="L7">
        <v>140</v>
      </c>
      <c r="M7">
        <v>168</v>
      </c>
      <c r="N7">
        <v>149</v>
      </c>
      <c r="O7">
        <v>178</v>
      </c>
      <c r="P7">
        <v>210</v>
      </c>
      <c r="Q7">
        <v>252</v>
      </c>
      <c r="S7" t="s">
        <v>61</v>
      </c>
      <c r="T7" s="21">
        <v>4</v>
      </c>
      <c r="U7" s="21">
        <v>16</v>
      </c>
      <c r="Y7" t="s">
        <v>61</v>
      </c>
      <c r="Z7" s="21">
        <v>4</v>
      </c>
      <c r="AA7" s="21">
        <v>16</v>
      </c>
    </row>
    <row r="8" spans="1:27" x14ac:dyDescent="0.25">
      <c r="A8" t="s">
        <v>6</v>
      </c>
      <c r="B8">
        <v>52</v>
      </c>
      <c r="C8">
        <v>69</v>
      </c>
      <c r="D8">
        <v>57</v>
      </c>
      <c r="E8">
        <v>75</v>
      </c>
      <c r="F8">
        <v>62</v>
      </c>
      <c r="G8">
        <v>81</v>
      </c>
      <c r="H8">
        <v>66</v>
      </c>
      <c r="I8">
        <v>87</v>
      </c>
      <c r="J8">
        <v>71</v>
      </c>
      <c r="K8">
        <v>94</v>
      </c>
      <c r="L8">
        <v>76</v>
      </c>
      <c r="M8">
        <v>100</v>
      </c>
      <c r="N8">
        <v>81</v>
      </c>
      <c r="O8">
        <v>106</v>
      </c>
      <c r="P8">
        <v>114</v>
      </c>
      <c r="Q8">
        <v>150</v>
      </c>
      <c r="S8" t="s">
        <v>61</v>
      </c>
      <c r="T8" s="21">
        <v>8</v>
      </c>
      <c r="U8" s="21">
        <v>20</v>
      </c>
      <c r="Y8" t="s">
        <v>61</v>
      </c>
      <c r="Z8" s="21">
        <v>8</v>
      </c>
      <c r="AA8" s="21">
        <v>20</v>
      </c>
    </row>
    <row r="9" spans="1:27" x14ac:dyDescent="0.25">
      <c r="A9" t="s">
        <v>62</v>
      </c>
      <c r="B9">
        <v>8</v>
      </c>
      <c r="C9">
        <v>24</v>
      </c>
      <c r="D9">
        <v>8</v>
      </c>
      <c r="E9">
        <v>24</v>
      </c>
      <c r="F9">
        <v>8</v>
      </c>
      <c r="G9">
        <v>24</v>
      </c>
      <c r="H9">
        <v>12</v>
      </c>
      <c r="I9">
        <v>28</v>
      </c>
      <c r="J9">
        <v>16</v>
      </c>
      <c r="K9">
        <v>36</v>
      </c>
      <c r="L9">
        <v>12</v>
      </c>
      <c r="M9">
        <v>32</v>
      </c>
      <c r="N9">
        <v>16</v>
      </c>
      <c r="O9">
        <v>36</v>
      </c>
      <c r="P9">
        <v>20</v>
      </c>
      <c r="Q9">
        <v>50</v>
      </c>
      <c r="S9" s="5" t="s">
        <v>1</v>
      </c>
      <c r="T9">
        <v>33</v>
      </c>
      <c r="U9">
        <v>44</v>
      </c>
      <c r="Y9" t="s">
        <v>62</v>
      </c>
      <c r="Z9">
        <v>8</v>
      </c>
      <c r="AA9">
        <v>24</v>
      </c>
    </row>
    <row r="10" spans="1:27" x14ac:dyDescent="0.25">
      <c r="A10" t="s">
        <v>61</v>
      </c>
      <c r="B10" s="21">
        <v>4</v>
      </c>
      <c r="C10" s="21">
        <v>12</v>
      </c>
      <c r="S10" s="5" t="s">
        <v>1</v>
      </c>
      <c r="T10">
        <v>36</v>
      </c>
      <c r="U10">
        <v>48</v>
      </c>
      <c r="Y10" t="s">
        <v>62</v>
      </c>
      <c r="Z10">
        <v>8</v>
      </c>
      <c r="AA10">
        <v>24</v>
      </c>
    </row>
    <row r="11" spans="1:27" x14ac:dyDescent="0.25">
      <c r="A11" s="5" t="s">
        <v>1</v>
      </c>
      <c r="B11">
        <v>36</v>
      </c>
      <c r="C11">
        <v>48</v>
      </c>
      <c r="S11" s="5" t="s">
        <v>1</v>
      </c>
      <c r="T11">
        <v>39</v>
      </c>
      <c r="U11">
        <v>52</v>
      </c>
      <c r="Y11" t="s">
        <v>62</v>
      </c>
      <c r="Z11">
        <v>8</v>
      </c>
      <c r="AA11">
        <v>24</v>
      </c>
    </row>
    <row r="12" spans="1:27" x14ac:dyDescent="0.25">
      <c r="A12" t="s">
        <v>2</v>
      </c>
      <c r="B12">
        <v>69</v>
      </c>
      <c r="C12">
        <v>87</v>
      </c>
      <c r="S12" s="5" t="s">
        <v>1</v>
      </c>
      <c r="T12">
        <v>42</v>
      </c>
      <c r="U12">
        <v>56</v>
      </c>
      <c r="Y12" t="s">
        <v>62</v>
      </c>
      <c r="Z12">
        <v>12</v>
      </c>
      <c r="AA12">
        <v>28</v>
      </c>
    </row>
    <row r="13" spans="1:27" x14ac:dyDescent="0.25">
      <c r="A13" t="s">
        <v>3</v>
      </c>
      <c r="B13">
        <v>96</v>
      </c>
      <c r="C13">
        <v>117</v>
      </c>
      <c r="S13" s="5" t="s">
        <v>1</v>
      </c>
      <c r="T13">
        <v>45</v>
      </c>
      <c r="U13">
        <v>60</v>
      </c>
      <c r="Y13" t="s">
        <v>62</v>
      </c>
      <c r="Z13">
        <v>16</v>
      </c>
      <c r="AA13">
        <v>36</v>
      </c>
    </row>
    <row r="14" spans="1:27" x14ac:dyDescent="0.25">
      <c r="A14" t="s">
        <v>4</v>
      </c>
      <c r="B14">
        <v>111</v>
      </c>
      <c r="C14">
        <v>132</v>
      </c>
      <c r="S14" s="5" t="s">
        <v>1</v>
      </c>
      <c r="T14">
        <v>48</v>
      </c>
      <c r="U14">
        <v>64</v>
      </c>
      <c r="Y14" t="s">
        <v>62</v>
      </c>
      <c r="Z14">
        <v>12</v>
      </c>
      <c r="AA14">
        <v>32</v>
      </c>
    </row>
    <row r="15" spans="1:27" x14ac:dyDescent="0.25">
      <c r="A15" t="s">
        <v>5</v>
      </c>
      <c r="B15">
        <v>105</v>
      </c>
      <c r="C15">
        <v>126</v>
      </c>
      <c r="S15" s="5" t="s">
        <v>1</v>
      </c>
      <c r="T15">
        <v>51</v>
      </c>
      <c r="U15">
        <v>68</v>
      </c>
      <c r="Y15" t="s">
        <v>62</v>
      </c>
      <c r="Z15">
        <v>16</v>
      </c>
      <c r="AA15">
        <v>36</v>
      </c>
    </row>
    <row r="16" spans="1:27" x14ac:dyDescent="0.25">
      <c r="A16" t="s">
        <v>6</v>
      </c>
      <c r="B16">
        <v>57</v>
      </c>
      <c r="C16">
        <v>75</v>
      </c>
      <c r="S16" s="5" t="s">
        <v>1</v>
      </c>
      <c r="T16">
        <v>72</v>
      </c>
      <c r="U16">
        <v>96</v>
      </c>
      <c r="Y16" t="s">
        <v>62</v>
      </c>
      <c r="Z16">
        <v>20</v>
      </c>
      <c r="AA16">
        <v>50</v>
      </c>
    </row>
    <row r="17" spans="1:21" x14ac:dyDescent="0.25">
      <c r="A17" t="s">
        <v>62</v>
      </c>
      <c r="B17">
        <v>8</v>
      </c>
      <c r="C17">
        <v>24</v>
      </c>
      <c r="S17" t="s">
        <v>2</v>
      </c>
      <c r="T17">
        <v>63</v>
      </c>
      <c r="U17">
        <v>80</v>
      </c>
    </row>
    <row r="18" spans="1:21" x14ac:dyDescent="0.25">
      <c r="A18" t="s">
        <v>61</v>
      </c>
      <c r="B18" s="21">
        <v>8</v>
      </c>
      <c r="C18" s="21">
        <v>16</v>
      </c>
      <c r="S18" t="s">
        <v>2</v>
      </c>
      <c r="T18">
        <v>69</v>
      </c>
      <c r="U18">
        <v>87</v>
      </c>
    </row>
    <row r="19" spans="1:21" x14ac:dyDescent="0.25">
      <c r="A19" s="5" t="s">
        <v>1</v>
      </c>
      <c r="B19">
        <v>39</v>
      </c>
      <c r="C19">
        <v>52</v>
      </c>
      <c r="S19" t="s">
        <v>2</v>
      </c>
      <c r="T19">
        <v>75</v>
      </c>
      <c r="U19">
        <v>94</v>
      </c>
    </row>
    <row r="20" spans="1:21" x14ac:dyDescent="0.25">
      <c r="A20" t="s">
        <v>2</v>
      </c>
      <c r="B20">
        <v>75</v>
      </c>
      <c r="C20">
        <v>94</v>
      </c>
      <c r="S20" t="s">
        <v>2</v>
      </c>
      <c r="T20">
        <v>80</v>
      </c>
      <c r="U20">
        <v>101</v>
      </c>
    </row>
    <row r="21" spans="1:21" x14ac:dyDescent="0.25">
      <c r="A21" t="s">
        <v>3</v>
      </c>
      <c r="B21">
        <v>104</v>
      </c>
      <c r="C21">
        <v>127</v>
      </c>
      <c r="S21" t="s">
        <v>2</v>
      </c>
      <c r="T21">
        <v>86</v>
      </c>
      <c r="U21">
        <v>109</v>
      </c>
    </row>
    <row r="22" spans="1:21" x14ac:dyDescent="0.25">
      <c r="A22" t="s">
        <v>4</v>
      </c>
      <c r="B22">
        <v>120</v>
      </c>
      <c r="C22">
        <v>143</v>
      </c>
      <c r="S22" t="s">
        <v>2</v>
      </c>
      <c r="T22">
        <v>92</v>
      </c>
      <c r="U22">
        <v>116</v>
      </c>
    </row>
    <row r="23" spans="1:21" x14ac:dyDescent="0.25">
      <c r="A23" t="s">
        <v>5</v>
      </c>
      <c r="B23">
        <v>114</v>
      </c>
      <c r="C23">
        <v>136</v>
      </c>
      <c r="S23" t="s">
        <v>2</v>
      </c>
      <c r="T23">
        <v>98</v>
      </c>
      <c r="U23">
        <v>123</v>
      </c>
    </row>
    <row r="24" spans="1:21" x14ac:dyDescent="0.25">
      <c r="A24" t="s">
        <v>6</v>
      </c>
      <c r="B24">
        <v>62</v>
      </c>
      <c r="C24">
        <v>81</v>
      </c>
      <c r="S24" t="s">
        <v>2</v>
      </c>
      <c r="T24">
        <v>138</v>
      </c>
      <c r="U24">
        <v>174</v>
      </c>
    </row>
    <row r="25" spans="1:21" x14ac:dyDescent="0.25">
      <c r="A25" t="s">
        <v>62</v>
      </c>
      <c r="B25">
        <v>8</v>
      </c>
      <c r="C25">
        <v>24</v>
      </c>
      <c r="S25" t="s">
        <v>3</v>
      </c>
      <c r="T25">
        <v>88</v>
      </c>
      <c r="U25">
        <v>107</v>
      </c>
    </row>
    <row r="26" spans="1:21" x14ac:dyDescent="0.25">
      <c r="A26" t="s">
        <v>61</v>
      </c>
      <c r="B26" s="21">
        <v>8</v>
      </c>
      <c r="C26" s="21">
        <v>16</v>
      </c>
      <c r="S26" t="s">
        <v>3</v>
      </c>
      <c r="T26">
        <v>96</v>
      </c>
      <c r="U26">
        <v>117</v>
      </c>
    </row>
    <row r="27" spans="1:21" x14ac:dyDescent="0.25">
      <c r="A27" s="5" t="s">
        <v>1</v>
      </c>
      <c r="B27">
        <v>42</v>
      </c>
      <c r="C27">
        <v>56</v>
      </c>
      <c r="S27" t="s">
        <v>3</v>
      </c>
      <c r="T27">
        <v>104</v>
      </c>
      <c r="U27">
        <v>127</v>
      </c>
    </row>
    <row r="28" spans="1:21" x14ac:dyDescent="0.25">
      <c r="A28" t="s">
        <v>2</v>
      </c>
      <c r="B28">
        <v>80</v>
      </c>
      <c r="C28">
        <v>101</v>
      </c>
      <c r="S28" t="s">
        <v>3</v>
      </c>
      <c r="T28">
        <v>112</v>
      </c>
      <c r="U28">
        <v>136</v>
      </c>
    </row>
    <row r="29" spans="1:21" x14ac:dyDescent="0.25">
      <c r="A29" t="s">
        <v>3</v>
      </c>
      <c r="B29">
        <v>112</v>
      </c>
      <c r="C29">
        <v>136</v>
      </c>
      <c r="S29" t="s">
        <v>3</v>
      </c>
      <c r="T29">
        <v>120</v>
      </c>
      <c r="U29">
        <v>146</v>
      </c>
    </row>
    <row r="30" spans="1:21" x14ac:dyDescent="0.25">
      <c r="A30" t="s">
        <v>4</v>
      </c>
      <c r="B30">
        <v>129</v>
      </c>
      <c r="C30">
        <v>154</v>
      </c>
      <c r="S30" t="s">
        <v>3</v>
      </c>
      <c r="T30">
        <v>128</v>
      </c>
      <c r="U30">
        <v>156</v>
      </c>
    </row>
    <row r="31" spans="1:21" x14ac:dyDescent="0.25">
      <c r="A31" t="s">
        <v>5</v>
      </c>
      <c r="B31">
        <v>122</v>
      </c>
      <c r="C31">
        <v>147</v>
      </c>
      <c r="S31" t="s">
        <v>3</v>
      </c>
      <c r="T31">
        <v>136</v>
      </c>
      <c r="U31">
        <v>166</v>
      </c>
    </row>
    <row r="32" spans="1:21" x14ac:dyDescent="0.25">
      <c r="A32" t="s">
        <v>6</v>
      </c>
      <c r="B32">
        <v>66</v>
      </c>
      <c r="C32">
        <v>87</v>
      </c>
      <c r="S32" t="s">
        <v>3</v>
      </c>
      <c r="T32">
        <v>192</v>
      </c>
      <c r="U32">
        <v>234</v>
      </c>
    </row>
    <row r="33" spans="1:21" x14ac:dyDescent="0.25">
      <c r="A33" t="s">
        <v>62</v>
      </c>
      <c r="B33">
        <v>12</v>
      </c>
      <c r="C33">
        <v>28</v>
      </c>
      <c r="S33" t="s">
        <v>4</v>
      </c>
      <c r="T33">
        <v>102</v>
      </c>
      <c r="U33">
        <v>121</v>
      </c>
    </row>
    <row r="34" spans="1:21" x14ac:dyDescent="0.25">
      <c r="A34" t="s">
        <v>61</v>
      </c>
      <c r="B34" s="21">
        <v>4</v>
      </c>
      <c r="C34" s="21">
        <v>12</v>
      </c>
      <c r="S34" t="s">
        <v>4</v>
      </c>
      <c r="T34">
        <v>111</v>
      </c>
      <c r="U34">
        <v>132</v>
      </c>
    </row>
    <row r="35" spans="1:21" x14ac:dyDescent="0.25">
      <c r="A35" s="5" t="s">
        <v>1</v>
      </c>
      <c r="B35">
        <v>45</v>
      </c>
      <c r="C35">
        <v>60</v>
      </c>
      <c r="S35" t="s">
        <v>4</v>
      </c>
      <c r="T35">
        <v>120</v>
      </c>
      <c r="U35">
        <v>143</v>
      </c>
    </row>
    <row r="36" spans="1:21" x14ac:dyDescent="0.25">
      <c r="A36" t="s">
        <v>2</v>
      </c>
      <c r="B36">
        <v>86</v>
      </c>
      <c r="C36">
        <v>109</v>
      </c>
      <c r="S36" t="s">
        <v>4</v>
      </c>
      <c r="T36">
        <v>129</v>
      </c>
      <c r="U36">
        <v>154</v>
      </c>
    </row>
    <row r="37" spans="1:21" x14ac:dyDescent="0.25">
      <c r="A37" t="s">
        <v>3</v>
      </c>
      <c r="B37">
        <v>120</v>
      </c>
      <c r="C37">
        <v>146</v>
      </c>
      <c r="S37" t="s">
        <v>4</v>
      </c>
      <c r="T37">
        <v>139</v>
      </c>
      <c r="U37">
        <v>165</v>
      </c>
    </row>
    <row r="38" spans="1:21" x14ac:dyDescent="0.25">
      <c r="A38" t="s">
        <v>4</v>
      </c>
      <c r="B38">
        <v>139</v>
      </c>
      <c r="C38">
        <v>165</v>
      </c>
      <c r="S38" t="s">
        <v>4</v>
      </c>
      <c r="T38">
        <v>148</v>
      </c>
      <c r="U38">
        <v>176</v>
      </c>
    </row>
    <row r="39" spans="1:21" x14ac:dyDescent="0.25">
      <c r="A39" t="s">
        <v>5</v>
      </c>
      <c r="B39">
        <v>131</v>
      </c>
      <c r="C39">
        <v>157</v>
      </c>
      <c r="S39" t="s">
        <v>4</v>
      </c>
      <c r="T39">
        <v>157</v>
      </c>
      <c r="U39">
        <v>187</v>
      </c>
    </row>
    <row r="40" spans="1:21" x14ac:dyDescent="0.25">
      <c r="A40" t="s">
        <v>6</v>
      </c>
      <c r="B40">
        <v>71</v>
      </c>
      <c r="C40">
        <v>94</v>
      </c>
      <c r="S40" t="s">
        <v>4</v>
      </c>
      <c r="T40">
        <v>222</v>
      </c>
      <c r="U40">
        <v>264</v>
      </c>
    </row>
    <row r="41" spans="1:21" x14ac:dyDescent="0.25">
      <c r="A41" t="s">
        <v>62</v>
      </c>
      <c r="B41">
        <v>16</v>
      </c>
      <c r="C41">
        <v>36</v>
      </c>
      <c r="S41" t="s">
        <v>5</v>
      </c>
      <c r="T41">
        <v>96</v>
      </c>
      <c r="U41">
        <v>115</v>
      </c>
    </row>
    <row r="42" spans="1:21" x14ac:dyDescent="0.25">
      <c r="A42" t="s">
        <v>61</v>
      </c>
      <c r="B42" s="21">
        <v>4</v>
      </c>
      <c r="C42" s="21">
        <v>12</v>
      </c>
      <c r="S42" t="s">
        <v>5</v>
      </c>
      <c r="T42">
        <v>105</v>
      </c>
      <c r="U42">
        <v>126</v>
      </c>
    </row>
    <row r="43" spans="1:21" x14ac:dyDescent="0.25">
      <c r="A43" s="5" t="s">
        <v>1</v>
      </c>
      <c r="B43">
        <v>48</v>
      </c>
      <c r="C43">
        <v>64</v>
      </c>
      <c r="S43" t="s">
        <v>5</v>
      </c>
      <c r="T43">
        <v>114</v>
      </c>
      <c r="U43">
        <v>136</v>
      </c>
    </row>
    <row r="44" spans="1:21" x14ac:dyDescent="0.25">
      <c r="A44" t="s">
        <v>2</v>
      </c>
      <c r="B44">
        <v>92</v>
      </c>
      <c r="C44">
        <v>116</v>
      </c>
      <c r="S44" t="s">
        <v>5</v>
      </c>
      <c r="T44">
        <v>122</v>
      </c>
      <c r="U44">
        <v>147</v>
      </c>
    </row>
    <row r="45" spans="1:21" x14ac:dyDescent="0.25">
      <c r="A45" t="s">
        <v>3</v>
      </c>
      <c r="B45">
        <v>128</v>
      </c>
      <c r="C45">
        <v>156</v>
      </c>
      <c r="S45" t="s">
        <v>5</v>
      </c>
      <c r="T45">
        <v>131</v>
      </c>
      <c r="U45">
        <v>157</v>
      </c>
    </row>
    <row r="46" spans="1:21" x14ac:dyDescent="0.25">
      <c r="A46" t="s">
        <v>4</v>
      </c>
      <c r="B46">
        <v>148</v>
      </c>
      <c r="C46">
        <v>176</v>
      </c>
      <c r="S46" t="s">
        <v>5</v>
      </c>
      <c r="T46">
        <v>140</v>
      </c>
      <c r="U46">
        <v>168</v>
      </c>
    </row>
    <row r="47" spans="1:21" x14ac:dyDescent="0.25">
      <c r="A47" t="s">
        <v>5</v>
      </c>
      <c r="B47">
        <v>140</v>
      </c>
      <c r="C47">
        <v>168</v>
      </c>
      <c r="S47" t="s">
        <v>5</v>
      </c>
      <c r="T47">
        <v>149</v>
      </c>
      <c r="U47">
        <v>178</v>
      </c>
    </row>
    <row r="48" spans="1:21" x14ac:dyDescent="0.25">
      <c r="A48" t="s">
        <v>6</v>
      </c>
      <c r="B48">
        <v>76</v>
      </c>
      <c r="C48">
        <v>100</v>
      </c>
      <c r="S48" t="s">
        <v>5</v>
      </c>
      <c r="T48">
        <v>210</v>
      </c>
      <c r="U48">
        <v>252</v>
      </c>
    </row>
    <row r="49" spans="1:21" x14ac:dyDescent="0.25">
      <c r="A49" t="s">
        <v>62</v>
      </c>
      <c r="B49">
        <v>12</v>
      </c>
      <c r="C49">
        <v>32</v>
      </c>
      <c r="S49" t="s">
        <v>6</v>
      </c>
      <c r="T49">
        <v>52</v>
      </c>
      <c r="U49">
        <v>69</v>
      </c>
    </row>
    <row r="50" spans="1:21" x14ac:dyDescent="0.25">
      <c r="A50" t="s">
        <v>61</v>
      </c>
      <c r="B50" s="21">
        <v>4</v>
      </c>
      <c r="C50" s="21">
        <v>16</v>
      </c>
      <c r="S50" t="s">
        <v>6</v>
      </c>
      <c r="T50">
        <v>57</v>
      </c>
      <c r="U50">
        <v>75</v>
      </c>
    </row>
    <row r="51" spans="1:21" x14ac:dyDescent="0.25">
      <c r="A51" s="5" t="s">
        <v>1</v>
      </c>
      <c r="B51">
        <v>51</v>
      </c>
      <c r="C51">
        <v>68</v>
      </c>
      <c r="S51" t="s">
        <v>6</v>
      </c>
      <c r="T51">
        <v>62</v>
      </c>
      <c r="U51">
        <v>81</v>
      </c>
    </row>
    <row r="52" spans="1:21" x14ac:dyDescent="0.25">
      <c r="A52" t="s">
        <v>2</v>
      </c>
      <c r="B52">
        <v>98</v>
      </c>
      <c r="C52">
        <v>123</v>
      </c>
      <c r="S52" t="s">
        <v>6</v>
      </c>
      <c r="T52">
        <v>66</v>
      </c>
      <c r="U52">
        <v>87</v>
      </c>
    </row>
    <row r="53" spans="1:21" x14ac:dyDescent="0.25">
      <c r="A53" t="s">
        <v>3</v>
      </c>
      <c r="B53">
        <v>136</v>
      </c>
      <c r="C53">
        <v>166</v>
      </c>
      <c r="S53" t="s">
        <v>6</v>
      </c>
      <c r="T53">
        <v>71</v>
      </c>
      <c r="U53">
        <v>94</v>
      </c>
    </row>
    <row r="54" spans="1:21" x14ac:dyDescent="0.25">
      <c r="A54" t="s">
        <v>4</v>
      </c>
      <c r="B54">
        <v>157</v>
      </c>
      <c r="C54">
        <v>187</v>
      </c>
      <c r="S54" t="s">
        <v>6</v>
      </c>
      <c r="T54">
        <v>76</v>
      </c>
      <c r="U54">
        <v>100</v>
      </c>
    </row>
    <row r="55" spans="1:21" x14ac:dyDescent="0.25">
      <c r="A55" t="s">
        <v>5</v>
      </c>
      <c r="B55">
        <v>149</v>
      </c>
      <c r="C55">
        <v>178</v>
      </c>
      <c r="S55" t="s">
        <v>6</v>
      </c>
      <c r="T55">
        <v>81</v>
      </c>
      <c r="U55">
        <v>106</v>
      </c>
    </row>
    <row r="56" spans="1:21" x14ac:dyDescent="0.25">
      <c r="A56" t="s">
        <v>6</v>
      </c>
      <c r="B56">
        <v>81</v>
      </c>
      <c r="C56">
        <v>106</v>
      </c>
      <c r="S56" t="s">
        <v>6</v>
      </c>
      <c r="T56">
        <v>114</v>
      </c>
      <c r="U56">
        <v>150</v>
      </c>
    </row>
    <row r="57" spans="1:21" x14ac:dyDescent="0.25">
      <c r="A57" t="s">
        <v>62</v>
      </c>
      <c r="B57">
        <v>16</v>
      </c>
      <c r="C57">
        <v>36</v>
      </c>
      <c r="S57" t="s">
        <v>62</v>
      </c>
      <c r="T57">
        <v>8</v>
      </c>
      <c r="U57">
        <v>24</v>
      </c>
    </row>
    <row r="58" spans="1:21" x14ac:dyDescent="0.25">
      <c r="A58" t="s">
        <v>61</v>
      </c>
      <c r="B58" s="21">
        <v>8</v>
      </c>
      <c r="C58" s="21">
        <v>20</v>
      </c>
      <c r="S58" t="s">
        <v>62</v>
      </c>
      <c r="T58">
        <v>8</v>
      </c>
      <c r="U58">
        <v>24</v>
      </c>
    </row>
    <row r="59" spans="1:21" x14ac:dyDescent="0.25">
      <c r="A59" s="5" t="s">
        <v>1</v>
      </c>
      <c r="B59">
        <v>72</v>
      </c>
      <c r="C59">
        <v>96</v>
      </c>
      <c r="S59" t="s">
        <v>62</v>
      </c>
      <c r="T59">
        <v>8</v>
      </c>
      <c r="U59">
        <v>24</v>
      </c>
    </row>
    <row r="60" spans="1:21" x14ac:dyDescent="0.25">
      <c r="A60" t="s">
        <v>2</v>
      </c>
      <c r="B60">
        <v>138</v>
      </c>
      <c r="C60">
        <v>174</v>
      </c>
      <c r="S60" t="s">
        <v>62</v>
      </c>
      <c r="T60">
        <v>12</v>
      </c>
      <c r="U60">
        <v>28</v>
      </c>
    </row>
    <row r="61" spans="1:21" x14ac:dyDescent="0.25">
      <c r="A61" t="s">
        <v>3</v>
      </c>
      <c r="B61">
        <v>192</v>
      </c>
      <c r="C61">
        <v>234</v>
      </c>
      <c r="S61" t="s">
        <v>62</v>
      </c>
      <c r="T61">
        <v>16</v>
      </c>
      <c r="U61">
        <v>36</v>
      </c>
    </row>
    <row r="62" spans="1:21" x14ac:dyDescent="0.25">
      <c r="A62" t="s">
        <v>4</v>
      </c>
      <c r="B62">
        <v>222</v>
      </c>
      <c r="C62">
        <v>264</v>
      </c>
      <c r="S62" t="s">
        <v>62</v>
      </c>
      <c r="T62">
        <v>12</v>
      </c>
      <c r="U62">
        <v>32</v>
      </c>
    </row>
    <row r="63" spans="1:21" x14ac:dyDescent="0.25">
      <c r="A63" t="s">
        <v>5</v>
      </c>
      <c r="B63">
        <v>210</v>
      </c>
      <c r="C63">
        <v>252</v>
      </c>
      <c r="S63" t="s">
        <v>62</v>
      </c>
      <c r="T63">
        <v>16</v>
      </c>
      <c r="U63">
        <v>36</v>
      </c>
    </row>
    <row r="64" spans="1:21" x14ac:dyDescent="0.25">
      <c r="A64" t="s">
        <v>6</v>
      </c>
      <c r="B64">
        <v>114</v>
      </c>
      <c r="C64">
        <v>150</v>
      </c>
      <c r="S64" t="s">
        <v>62</v>
      </c>
      <c r="T64">
        <v>20</v>
      </c>
      <c r="U64">
        <v>50</v>
      </c>
    </row>
    <row r="65" spans="1:3" x14ac:dyDescent="0.25">
      <c r="A65" t="s">
        <v>62</v>
      </c>
      <c r="B65">
        <v>20</v>
      </c>
      <c r="C65">
        <v>50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workbookViewId="0">
      <selection activeCell="R21" sqref="R21"/>
    </sheetView>
  </sheetViews>
  <sheetFormatPr defaultRowHeight="15" x14ac:dyDescent="0.25"/>
  <cols>
    <col min="1" max="1" width="12.42578125" bestFit="1" customWidth="1"/>
    <col min="2" max="2" width="17.5703125" bestFit="1" customWidth="1"/>
    <col min="3" max="3" width="13.28515625" bestFit="1" customWidth="1"/>
    <col min="4" max="4" width="21.7109375" bestFit="1" customWidth="1"/>
    <col min="5" max="5" width="12.140625" bestFit="1" customWidth="1"/>
    <col min="6" max="6" width="15.7109375" bestFit="1" customWidth="1"/>
    <col min="11" max="11" width="26.42578125" bestFit="1" customWidth="1"/>
  </cols>
  <sheetData>
    <row r="1" spans="1:15" x14ac:dyDescent="0.25">
      <c r="A1" t="s">
        <v>7</v>
      </c>
      <c r="B1" t="s">
        <v>8</v>
      </c>
      <c r="C1" t="s">
        <v>14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K1" t="s">
        <v>49</v>
      </c>
      <c r="L1">
        <v>3</v>
      </c>
      <c r="M1">
        <v>0.65</v>
      </c>
      <c r="N1">
        <v>1</v>
      </c>
      <c r="O1">
        <v>1</v>
      </c>
    </row>
    <row r="2" spans="1:15" x14ac:dyDescent="0.25">
      <c r="A2">
        <v>0.55000000000000004</v>
      </c>
      <c r="B2">
        <v>0.6</v>
      </c>
      <c r="C2">
        <v>0.65</v>
      </c>
      <c r="D2">
        <v>0.7</v>
      </c>
      <c r="E2">
        <v>0.75</v>
      </c>
      <c r="F2">
        <v>0.8</v>
      </c>
      <c r="G2">
        <v>0.85</v>
      </c>
      <c r="H2">
        <v>1.2</v>
      </c>
      <c r="K2" t="s">
        <v>19</v>
      </c>
      <c r="L2">
        <v>3</v>
      </c>
      <c r="M2">
        <v>0.65</v>
      </c>
      <c r="N2">
        <v>1</v>
      </c>
      <c r="O2">
        <v>1</v>
      </c>
    </row>
    <row r="3" spans="1:15" x14ac:dyDescent="0.25">
      <c r="A3" t="s">
        <v>15</v>
      </c>
      <c r="B3" t="s">
        <v>66</v>
      </c>
      <c r="C3" t="s">
        <v>18</v>
      </c>
      <c r="D3" t="s">
        <v>24</v>
      </c>
      <c r="E3" t="s">
        <v>30</v>
      </c>
      <c r="F3" t="s">
        <v>35</v>
      </c>
      <c r="G3" t="s">
        <v>38</v>
      </c>
      <c r="H3" t="s">
        <v>39</v>
      </c>
      <c r="K3" s="27" t="s">
        <v>37</v>
      </c>
      <c r="L3">
        <v>6</v>
      </c>
      <c r="M3">
        <v>0.8</v>
      </c>
      <c r="N3">
        <v>1.155</v>
      </c>
      <c r="O3">
        <v>1</v>
      </c>
    </row>
    <row r="4" spans="1:15" x14ac:dyDescent="0.25">
      <c r="A4" t="s">
        <v>65</v>
      </c>
      <c r="B4" t="s">
        <v>17</v>
      </c>
      <c r="C4" t="s">
        <v>19</v>
      </c>
      <c r="D4" t="s">
        <v>68</v>
      </c>
      <c r="E4" t="s">
        <v>31</v>
      </c>
      <c r="F4" t="s">
        <v>36</v>
      </c>
      <c r="K4" s="27" t="s">
        <v>16</v>
      </c>
      <c r="L4">
        <v>1</v>
      </c>
      <c r="M4">
        <v>0.55000000000000004</v>
      </c>
      <c r="N4">
        <v>0.95620000000000005</v>
      </c>
      <c r="O4">
        <v>0.77700000000000002</v>
      </c>
    </row>
    <row r="5" spans="1:15" x14ac:dyDescent="0.25">
      <c r="A5" t="s">
        <v>16</v>
      </c>
      <c r="C5" t="s">
        <v>20</v>
      </c>
      <c r="D5" t="s">
        <v>25</v>
      </c>
      <c r="E5" t="s">
        <v>32</v>
      </c>
      <c r="F5" t="s">
        <v>37</v>
      </c>
      <c r="K5" t="s">
        <v>23</v>
      </c>
      <c r="L5">
        <v>3</v>
      </c>
      <c r="M5">
        <v>0.65</v>
      </c>
      <c r="N5">
        <v>1</v>
      </c>
      <c r="O5">
        <v>1</v>
      </c>
    </row>
    <row r="6" spans="1:15" x14ac:dyDescent="0.25">
      <c r="C6" t="s">
        <v>21</v>
      </c>
      <c r="D6" t="s">
        <v>26</v>
      </c>
      <c r="E6" t="s">
        <v>33</v>
      </c>
      <c r="K6" t="s">
        <v>29</v>
      </c>
      <c r="L6">
        <v>4</v>
      </c>
      <c r="M6">
        <v>0.7</v>
      </c>
      <c r="N6">
        <v>1</v>
      </c>
      <c r="O6">
        <v>1</v>
      </c>
    </row>
    <row r="7" spans="1:15" x14ac:dyDescent="0.25">
      <c r="C7" t="s">
        <v>22</v>
      </c>
      <c r="D7" t="s">
        <v>27</v>
      </c>
      <c r="E7" t="s">
        <v>34</v>
      </c>
      <c r="K7" s="27" t="s">
        <v>21</v>
      </c>
      <c r="L7">
        <v>3</v>
      </c>
      <c r="M7">
        <v>0.65</v>
      </c>
      <c r="N7">
        <v>0.71011000000000002</v>
      </c>
      <c r="O7">
        <v>0.57999999999999996</v>
      </c>
    </row>
    <row r="8" spans="1:15" x14ac:dyDescent="0.25">
      <c r="C8" t="s">
        <v>23</v>
      </c>
      <c r="D8" t="s">
        <v>28</v>
      </c>
      <c r="K8" s="27" t="s">
        <v>70</v>
      </c>
      <c r="L8">
        <v>4</v>
      </c>
      <c r="M8">
        <v>0.7</v>
      </c>
      <c r="N8">
        <v>0.76039999999999996</v>
      </c>
    </row>
    <row r="9" spans="1:15" x14ac:dyDescent="0.25">
      <c r="C9" t="s">
        <v>49</v>
      </c>
      <c r="D9" t="s">
        <v>29</v>
      </c>
      <c r="K9" t="s">
        <v>33</v>
      </c>
      <c r="L9">
        <v>5</v>
      </c>
      <c r="M9">
        <v>0.75</v>
      </c>
      <c r="N9">
        <v>1</v>
      </c>
      <c r="O9">
        <v>1</v>
      </c>
    </row>
    <row r="10" spans="1:15" x14ac:dyDescent="0.25">
      <c r="C10" t="s">
        <v>71</v>
      </c>
      <c r="D10" t="s">
        <v>67</v>
      </c>
      <c r="K10" s="27" t="s">
        <v>65</v>
      </c>
      <c r="L10">
        <v>1</v>
      </c>
      <c r="M10">
        <v>0.55000000000000004</v>
      </c>
      <c r="N10">
        <v>0.80410000000000004</v>
      </c>
      <c r="O10">
        <v>0.67</v>
      </c>
    </row>
    <row r="11" spans="1:15" x14ac:dyDescent="0.25">
      <c r="D11" t="s">
        <v>69</v>
      </c>
      <c r="K11" s="27" t="s">
        <v>15</v>
      </c>
      <c r="L11">
        <v>1</v>
      </c>
      <c r="M11">
        <v>0.55000000000000004</v>
      </c>
      <c r="N11">
        <v>0.95620000000000005</v>
      </c>
      <c r="O11">
        <v>0.77700000000000002</v>
      </c>
    </row>
    <row r="12" spans="1:15" x14ac:dyDescent="0.25">
      <c r="D12" t="s">
        <v>70</v>
      </c>
      <c r="K12" s="27" t="s">
        <v>27</v>
      </c>
      <c r="L12">
        <v>4</v>
      </c>
      <c r="M12">
        <v>0.7</v>
      </c>
      <c r="N12">
        <v>0.93830000000000002</v>
      </c>
      <c r="O12">
        <v>0.75600000000000001</v>
      </c>
    </row>
    <row r="13" spans="1:15" x14ac:dyDescent="0.25">
      <c r="K13" t="s">
        <v>28</v>
      </c>
      <c r="L13">
        <v>4</v>
      </c>
      <c r="M13">
        <v>0.7</v>
      </c>
      <c r="N13">
        <v>0.75600000000000001</v>
      </c>
      <c r="O13">
        <v>0.75600000000000001</v>
      </c>
    </row>
    <row r="14" spans="1:15" x14ac:dyDescent="0.25">
      <c r="K14" s="27" t="s">
        <v>31</v>
      </c>
      <c r="L14">
        <v>5</v>
      </c>
      <c r="M14">
        <v>0.75</v>
      </c>
      <c r="N14">
        <v>0.88170000000000004</v>
      </c>
      <c r="O14">
        <v>0.70799999999999996</v>
      </c>
    </row>
    <row r="15" spans="1:15" x14ac:dyDescent="0.25">
      <c r="K15" s="27" t="s">
        <v>66</v>
      </c>
      <c r="L15">
        <v>2</v>
      </c>
      <c r="M15">
        <v>0.6</v>
      </c>
      <c r="N15">
        <v>0.66879999999999995</v>
      </c>
      <c r="O15">
        <v>0.54500000000000004</v>
      </c>
    </row>
    <row r="16" spans="1:15" x14ac:dyDescent="0.25">
      <c r="K16" t="s">
        <v>24</v>
      </c>
      <c r="L16">
        <v>4</v>
      </c>
      <c r="M16">
        <v>0.7</v>
      </c>
      <c r="N16">
        <v>0.54500000000000004</v>
      </c>
      <c r="O16">
        <v>0.54500000000000004</v>
      </c>
    </row>
    <row r="17" spans="11:15" x14ac:dyDescent="0.25">
      <c r="K17" s="27" t="s">
        <v>68</v>
      </c>
      <c r="L17">
        <v>4</v>
      </c>
      <c r="M17">
        <v>0.7</v>
      </c>
      <c r="N17">
        <v>0.99819999999999998</v>
      </c>
      <c r="O17">
        <v>0.80600000000000005</v>
      </c>
    </row>
    <row r="18" spans="11:15" x14ac:dyDescent="0.25">
      <c r="K18" t="s">
        <v>34</v>
      </c>
      <c r="L18">
        <v>5</v>
      </c>
      <c r="M18">
        <v>0.75</v>
      </c>
      <c r="N18">
        <v>1</v>
      </c>
      <c r="O18">
        <v>1</v>
      </c>
    </row>
    <row r="19" spans="11:15" x14ac:dyDescent="0.25">
      <c r="K19" s="27" t="s">
        <v>67</v>
      </c>
      <c r="L19">
        <v>4</v>
      </c>
      <c r="M19">
        <v>0.7</v>
      </c>
      <c r="N19">
        <v>0.47189999999999999</v>
      </c>
    </row>
    <row r="20" spans="11:15" x14ac:dyDescent="0.25">
      <c r="K20" s="27" t="s">
        <v>71</v>
      </c>
      <c r="L20">
        <v>3</v>
      </c>
      <c r="M20">
        <v>0.65</v>
      </c>
      <c r="N20">
        <v>0.90100000000000002</v>
      </c>
      <c r="O20">
        <v>1</v>
      </c>
    </row>
    <row r="21" spans="11:15" x14ac:dyDescent="0.25">
      <c r="K21" t="s">
        <v>38</v>
      </c>
      <c r="L21">
        <v>7</v>
      </c>
      <c r="M21">
        <v>0.85</v>
      </c>
      <c r="N21">
        <v>1.0189999999999999</v>
      </c>
      <c r="O21">
        <v>0.82204999999999995</v>
      </c>
    </row>
    <row r="22" spans="11:15" x14ac:dyDescent="0.25">
      <c r="K22" s="27" t="s">
        <v>25</v>
      </c>
      <c r="L22">
        <v>4</v>
      </c>
      <c r="M22">
        <v>0.7</v>
      </c>
      <c r="N22">
        <v>0.76219999999999999</v>
      </c>
      <c r="O22">
        <v>0.66200000000000003</v>
      </c>
    </row>
    <row r="23" spans="11:15" x14ac:dyDescent="0.25">
      <c r="K23" t="s">
        <v>18</v>
      </c>
      <c r="L23">
        <v>3</v>
      </c>
      <c r="M23">
        <v>0.65</v>
      </c>
      <c r="N23">
        <v>0.74</v>
      </c>
      <c r="O23">
        <v>0.74</v>
      </c>
    </row>
    <row r="24" spans="11:15" x14ac:dyDescent="0.25">
      <c r="K24" t="s">
        <v>20</v>
      </c>
      <c r="L24">
        <v>3</v>
      </c>
      <c r="M24">
        <v>0.65</v>
      </c>
      <c r="N24">
        <v>0.6845</v>
      </c>
      <c r="O24">
        <v>0.6845</v>
      </c>
    </row>
    <row r="25" spans="11:15" x14ac:dyDescent="0.25">
      <c r="K25" s="27" t="s">
        <v>26</v>
      </c>
      <c r="L25">
        <v>4</v>
      </c>
      <c r="M25">
        <v>0.7</v>
      </c>
      <c r="N25">
        <v>0.79500000000000004</v>
      </c>
      <c r="O25">
        <v>0.64600000000000002</v>
      </c>
    </row>
    <row r="26" spans="11:15" x14ac:dyDescent="0.25">
      <c r="K26" t="s">
        <v>39</v>
      </c>
      <c r="L26">
        <v>8</v>
      </c>
      <c r="M26">
        <v>1.2</v>
      </c>
      <c r="N26">
        <v>1.0063</v>
      </c>
      <c r="O26">
        <v>0.80700000000000005</v>
      </c>
    </row>
    <row r="27" spans="11:15" x14ac:dyDescent="0.25">
      <c r="K27" t="s">
        <v>17</v>
      </c>
      <c r="L27">
        <v>2</v>
      </c>
      <c r="M27">
        <v>0.6</v>
      </c>
      <c r="N27">
        <v>0.42</v>
      </c>
      <c r="O27">
        <v>0.42</v>
      </c>
    </row>
    <row r="28" spans="11:15" x14ac:dyDescent="0.25">
      <c r="K28" s="27" t="s">
        <v>30</v>
      </c>
      <c r="L28">
        <v>5</v>
      </c>
      <c r="M28">
        <v>0.75</v>
      </c>
      <c r="N28">
        <v>0.12670000000000001</v>
      </c>
      <c r="O28">
        <v>0.09</v>
      </c>
    </row>
    <row r="29" spans="11:15" x14ac:dyDescent="0.25">
      <c r="K29" t="s">
        <v>32</v>
      </c>
      <c r="L29">
        <v>5</v>
      </c>
      <c r="M29">
        <v>0.75</v>
      </c>
      <c r="N29">
        <v>0.33600000000000002</v>
      </c>
      <c r="O29">
        <v>0.33600000000000002</v>
      </c>
    </row>
    <row r="30" spans="11:15" x14ac:dyDescent="0.25">
      <c r="K30" s="27" t="s">
        <v>69</v>
      </c>
      <c r="L30">
        <v>4</v>
      </c>
      <c r="M30">
        <v>0.7</v>
      </c>
      <c r="N30">
        <v>0.99819999999999998</v>
      </c>
    </row>
    <row r="31" spans="11:15" x14ac:dyDescent="0.25">
      <c r="K31" t="s">
        <v>36</v>
      </c>
      <c r="L31">
        <v>6</v>
      </c>
      <c r="M31">
        <v>0.8</v>
      </c>
      <c r="N31">
        <v>0.48899999999999999</v>
      </c>
      <c r="O31">
        <v>0.38</v>
      </c>
    </row>
    <row r="32" spans="11:15" x14ac:dyDescent="0.25">
      <c r="K32" t="s">
        <v>35</v>
      </c>
      <c r="L32">
        <v>6</v>
      </c>
      <c r="M32">
        <v>0.8</v>
      </c>
      <c r="N32">
        <v>0.82204999999999995</v>
      </c>
      <c r="O32">
        <v>0.82204999999999995</v>
      </c>
    </row>
    <row r="33" spans="11:15" x14ac:dyDescent="0.25">
      <c r="K33" t="s">
        <v>22</v>
      </c>
      <c r="L33">
        <v>3</v>
      </c>
      <c r="M33">
        <v>0.65</v>
      </c>
      <c r="N33">
        <v>1</v>
      </c>
      <c r="O33">
        <v>1</v>
      </c>
    </row>
  </sheetData>
  <sortState xmlns:xlrd2="http://schemas.microsoft.com/office/spreadsheetml/2017/richdata2" ref="K1:L47">
    <sortCondition ref="K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F15" sqref="F15"/>
    </sheetView>
  </sheetViews>
  <sheetFormatPr defaultRowHeight="15" x14ac:dyDescent="0.25"/>
  <cols>
    <col min="1" max="1" width="28" bestFit="1" customWidth="1"/>
    <col min="8" max="8" width="15.140625" bestFit="1" customWidth="1"/>
  </cols>
  <sheetData>
    <row r="1" spans="1:10" x14ac:dyDescent="0.25">
      <c r="A1" t="s">
        <v>40</v>
      </c>
      <c r="B1">
        <v>0.85499999999999998</v>
      </c>
    </row>
    <row r="2" spans="1:10" x14ac:dyDescent="0.25">
      <c r="A2" t="s">
        <v>41</v>
      </c>
      <c r="B2">
        <v>0.8075</v>
      </c>
    </row>
    <row r="3" spans="1:10" x14ac:dyDescent="0.25">
      <c r="A3" t="s">
        <v>42</v>
      </c>
      <c r="B3">
        <v>0.7</v>
      </c>
    </row>
    <row r="5" spans="1:10" x14ac:dyDescent="0.25">
      <c r="A5" t="s">
        <v>44</v>
      </c>
      <c r="B5" s="33" t="s">
        <v>45</v>
      </c>
      <c r="C5" s="33"/>
      <c r="D5" t="s">
        <v>46</v>
      </c>
    </row>
    <row r="6" spans="1:10" x14ac:dyDescent="0.25">
      <c r="A6" t="s">
        <v>56</v>
      </c>
      <c r="B6" s="4">
        <v>0</v>
      </c>
      <c r="C6" s="4">
        <v>0</v>
      </c>
      <c r="D6" s="4">
        <v>0</v>
      </c>
      <c r="E6" s="4">
        <v>0</v>
      </c>
      <c r="H6" t="s">
        <v>56</v>
      </c>
      <c r="I6" s="4">
        <v>0</v>
      </c>
      <c r="J6" s="4">
        <v>0</v>
      </c>
    </row>
    <row r="7" spans="1:10" x14ac:dyDescent="0.25">
      <c r="A7" t="s">
        <v>43</v>
      </c>
      <c r="B7" s="1">
        <v>0.01</v>
      </c>
      <c r="C7" s="1">
        <v>0.05</v>
      </c>
      <c r="D7" s="1">
        <v>0.05</v>
      </c>
      <c r="E7" s="1">
        <v>0.1</v>
      </c>
      <c r="H7" t="s">
        <v>43</v>
      </c>
      <c r="I7" s="1">
        <v>0.05</v>
      </c>
      <c r="J7" s="1">
        <v>0.1</v>
      </c>
    </row>
    <row r="8" spans="1:10" x14ac:dyDescent="0.25">
      <c r="A8" t="s">
        <v>47</v>
      </c>
      <c r="B8" s="1">
        <v>0.05</v>
      </c>
      <c r="C8" s="1">
        <v>0.05</v>
      </c>
      <c r="D8" s="1">
        <v>0.1</v>
      </c>
      <c r="E8" s="1">
        <v>0.1</v>
      </c>
      <c r="H8" t="s">
        <v>47</v>
      </c>
      <c r="I8" s="1">
        <v>0.1</v>
      </c>
      <c r="J8" s="1">
        <v>0.1</v>
      </c>
    </row>
    <row r="11" spans="1:10" x14ac:dyDescent="0.25">
      <c r="A11" t="s">
        <v>55</v>
      </c>
    </row>
    <row r="12" spans="1:10" x14ac:dyDescent="0.25">
      <c r="A12" t="s">
        <v>45</v>
      </c>
      <c r="B12">
        <v>1</v>
      </c>
    </row>
    <row r="13" spans="1:10" x14ac:dyDescent="0.25">
      <c r="A13" t="s">
        <v>46</v>
      </c>
      <c r="B13">
        <v>2</v>
      </c>
    </row>
  </sheetData>
  <mergeCells count="1"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workbookViewId="0">
      <selection activeCell="C6" sqref="C6:C8"/>
    </sheetView>
  </sheetViews>
  <sheetFormatPr defaultRowHeight="15" x14ac:dyDescent="0.25"/>
  <sheetData>
    <row r="1" spans="1:3" x14ac:dyDescent="0.25">
      <c r="A1">
        <v>1</v>
      </c>
      <c r="C1" t="s">
        <v>61</v>
      </c>
    </row>
    <row r="2" spans="1:3" x14ac:dyDescent="0.25">
      <c r="A2">
        <v>2</v>
      </c>
      <c r="C2" t="s">
        <v>1</v>
      </c>
    </row>
    <row r="3" spans="1:3" x14ac:dyDescent="0.25">
      <c r="A3">
        <v>3</v>
      </c>
      <c r="C3" t="s">
        <v>2</v>
      </c>
    </row>
    <row r="4" spans="1:3" x14ac:dyDescent="0.25">
      <c r="A4">
        <v>4</v>
      </c>
      <c r="C4" t="s">
        <v>3</v>
      </c>
    </row>
    <row r="5" spans="1:3" x14ac:dyDescent="0.25">
      <c r="A5">
        <v>5</v>
      </c>
      <c r="C5" t="s">
        <v>4</v>
      </c>
    </row>
    <row r="6" spans="1:3" x14ac:dyDescent="0.25">
      <c r="A6">
        <v>6</v>
      </c>
      <c r="C6" t="s">
        <v>5</v>
      </c>
    </row>
    <row r="7" spans="1:3" x14ac:dyDescent="0.25">
      <c r="A7">
        <v>7</v>
      </c>
      <c r="C7" t="s">
        <v>6</v>
      </c>
    </row>
    <row r="8" spans="1:3" x14ac:dyDescent="0.25">
      <c r="A8">
        <v>8</v>
      </c>
      <c r="C8" t="s">
        <v>62</v>
      </c>
    </row>
    <row r="9" spans="1:3" x14ac:dyDescent="0.25">
      <c r="A9">
        <v>9</v>
      </c>
    </row>
    <row r="10" spans="1:3" x14ac:dyDescent="0.25">
      <c r="A10">
        <v>10</v>
      </c>
    </row>
    <row r="11" spans="1:3" x14ac:dyDescent="0.25">
      <c r="A11">
        <v>11</v>
      </c>
    </row>
    <row r="12" spans="1:3" x14ac:dyDescent="0.25">
      <c r="A12">
        <v>12</v>
      </c>
    </row>
    <row r="13" spans="1:3" x14ac:dyDescent="0.25">
      <c r="A13">
        <v>13</v>
      </c>
    </row>
    <row r="14" spans="1:3" x14ac:dyDescent="0.25">
      <c r="A14">
        <v>14</v>
      </c>
    </row>
    <row r="15" spans="1:3" x14ac:dyDescent="0.25">
      <c r="A15">
        <v>15</v>
      </c>
    </row>
    <row r="16" spans="1:3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C1CF-CEAA-43D8-8377-D5CDB6566AF4}">
  <dimension ref="A1:C4"/>
  <sheetViews>
    <sheetView workbookViewId="0">
      <selection activeCell="C12" sqref="C12"/>
    </sheetView>
  </sheetViews>
  <sheetFormatPr defaultRowHeight="15" x14ac:dyDescent="0.25"/>
  <cols>
    <col min="1" max="1" width="41.85546875" bestFit="1" customWidth="1"/>
    <col min="2" max="2" width="11.28515625" customWidth="1"/>
  </cols>
  <sheetData>
    <row r="1" spans="1:3" x14ac:dyDescent="0.25">
      <c r="B1" t="s">
        <v>73</v>
      </c>
      <c r="C1" t="s">
        <v>74</v>
      </c>
    </row>
    <row r="2" spans="1:3" x14ac:dyDescent="0.25">
      <c r="A2" t="s">
        <v>75</v>
      </c>
      <c r="B2">
        <v>2</v>
      </c>
      <c r="C2">
        <v>3</v>
      </c>
    </row>
    <row r="3" spans="1:3" x14ac:dyDescent="0.25">
      <c r="A3" t="s">
        <v>72</v>
      </c>
      <c r="B3">
        <v>3</v>
      </c>
      <c r="C3">
        <v>3</v>
      </c>
    </row>
    <row r="4" spans="1:3" x14ac:dyDescent="0.25">
      <c r="A4" t="s">
        <v>76</v>
      </c>
      <c r="B4">
        <v>18</v>
      </c>
      <c r="C4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</vt:lpstr>
      <vt:lpstr>MINMAX</vt:lpstr>
      <vt:lpstr>CATEGORIES</vt:lpstr>
      <vt:lpstr>IRRIGATION</vt:lpstr>
      <vt:lpstr>DATE</vt:lpstr>
      <vt:lpstr>ANTIFREEZE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Emmanouil Paterakis</cp:lastModifiedBy>
  <cp:lastPrinted>2016-06-08T09:23:28Z</cp:lastPrinted>
  <dcterms:created xsi:type="dcterms:W3CDTF">2015-09-15T11:39:15Z</dcterms:created>
  <dcterms:modified xsi:type="dcterms:W3CDTF">2025-08-18T12:03:13Z</dcterms:modified>
</cp:coreProperties>
</file>